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4.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5.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6.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drawings/drawing7.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8.xml" ContentType="application/vnd.openxmlformats-officedocument.drawing+xml"/>
  <Override PartName="/xl/ctrlProps/ctrlProp88.xml" ContentType="application/vnd.ms-excel.controlproperties+xml"/>
  <Override PartName="/xl/drawings/drawing9.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K:\Rental Housing Director\Forms\LIHTC\App Forms\2024\"/>
    </mc:Choice>
  </mc:AlternateContent>
  <xr:revisionPtr revIDLastSave="0" documentId="8_{5A78AD17-E108-46EF-AEDC-AB5BFCB0E942}" xr6:coauthVersionLast="47" xr6:coauthVersionMax="47" xr10:uidLastSave="{00000000-0000-0000-0000-000000000000}"/>
  <bookViews>
    <workbookView xWindow="-108" yWindow="-108" windowWidth="23256" windowHeight="12576" tabRatio="841" firstSheet="2" activeTab="10" xr2:uid="{00000000-000D-0000-FFFF-FFFF00000000}"/>
  </bookViews>
  <sheets>
    <sheet name="Dropdown" sheetId="58" state="hidden" r:id="rId1"/>
    <sheet name="Dropdowns" sheetId="56" state="hidden" r:id="rId2"/>
    <sheet name="Introduction" sheetId="59" r:id="rId3"/>
    <sheet name="Preliminary" sheetId="2" r:id="rId4"/>
    <sheet name="Preliminary - Team" sheetId="3" r:id="rId5"/>
    <sheet name="SD_Dropdowns" sheetId="53" state="veryHidden" r:id="rId6"/>
    <sheet name="Preliminary - Site" sheetId="4" r:id="rId7"/>
    <sheet name="Preliminary - Building Type" sheetId="5" r:id="rId8"/>
    <sheet name="Nonprofit" sheetId="48" r:id="rId9"/>
    <sheet name="Set-Aside &amp; Syndicator" sheetId="49" r:id="rId10"/>
    <sheet name="Unit Summary" sheetId="11" r:id="rId11"/>
    <sheet name="Development Budget 1" sheetId="7" r:id="rId12"/>
    <sheet name="Development Budget 2" sheetId="8" r:id="rId13"/>
    <sheet name="Utility" sheetId="10" r:id="rId14"/>
    <sheet name="Operating Expenses" sheetId="34" r:id="rId15"/>
    <sheet name="Source of Funds" sheetId="16" r:id="rId16"/>
    <sheet name="Cash Flow" sheetId="18" r:id="rId17"/>
    <sheet name="Development Schedule" sheetId="22" r:id="rId18"/>
    <sheet name="HOME &amp; NHTF" sheetId="54" r:id="rId19"/>
    <sheet name="Pro Forma" sheetId="57" r:id="rId20"/>
  </sheets>
  <externalReferences>
    <externalReference r:id="rId21"/>
  </externalReferences>
  <definedNames>
    <definedName name="_xlnm._FilterDatabase" localSheetId="10" hidden="1">'Unit Summary'!$B$16:$L$56</definedName>
    <definedName name="_xlnm.Print_Area" localSheetId="16">'Cash Flow'!$B$1:$G$28</definedName>
    <definedName name="_xlnm.Print_Area" localSheetId="11">'Development Budget 1'!$B$1:$N$58</definedName>
    <definedName name="_xlnm.Print_Area" localSheetId="12">'Development Budget 2'!$A$1:$K$76</definedName>
    <definedName name="_xlnm.Print_Area" localSheetId="17">'Development Schedule'!$A$1:$H$40</definedName>
    <definedName name="_xlnm.Print_Area" localSheetId="18">'HOME &amp; NHTF'!$B$1:$M$39</definedName>
    <definedName name="_xlnm.Print_Area" localSheetId="8">Nonprofit!$A$1:$S$31</definedName>
    <definedName name="_xlnm.Print_Area" localSheetId="3">Preliminary!$A$1:$Q$57</definedName>
    <definedName name="_xlnm.Print_Area" localSheetId="7">'Preliminary - Building Type'!$A$1:$X$64</definedName>
    <definedName name="_xlnm.Print_Area" localSheetId="6">'Preliminary - Site'!$A$1:$S$61</definedName>
    <definedName name="_xlnm.Print_Area" localSheetId="4">'Preliminary - Team'!$A$1:$T$68</definedName>
    <definedName name="_xlnm.Print_Area" localSheetId="15">'Source of Funds'!$A$1:$H$48</definedName>
    <definedName name="_xlnm.Print_Area" localSheetId="10">'Unit Summary'!$A$1:$W$70</definedName>
    <definedName name="_xlnm.Print_Area" localSheetId="13">Utility!$A$1:$U$50</definedName>
    <definedName name="_xlnm.Print_Titles" localSheetId="10">'Unit Summary'!$14:$15</definedName>
    <definedName name="SD_34i788x1_102_B_0" localSheetId="7" hidden="1">'Preliminary - Building Type'!$R$53</definedName>
    <definedName name="SD_34i788x1_103_B_0" localSheetId="7" hidden="1">'Preliminary - Building Type'!$R$55</definedName>
    <definedName name="SD_34i788x1_104_B_0" localSheetId="7" hidden="1">'Preliminary - Building Type'!$R$54</definedName>
    <definedName name="SD_34i788x1_105_B_0" localSheetId="13" hidden="1">Utility!$L$12</definedName>
    <definedName name="SD_34i788x1_109_B_0" localSheetId="16" hidden="1">'Cash Flow'!#REF!</definedName>
    <definedName name="SD_34i788x1_110_B_0" localSheetId="16" hidden="1">'Cash Flow'!$H$10</definedName>
    <definedName name="SD_34i788x1_111_B_0" localSheetId="16" hidden="1">'Cash Flow'!$F$24</definedName>
    <definedName name="SD_34i788x1_114_B_0" localSheetId="14" hidden="1">'Operating Expenses'!$H$7</definedName>
    <definedName name="SD_34i788x1_115_B_0" localSheetId="14" hidden="1">'Operating Expenses'!$H$10</definedName>
    <definedName name="SD_34i788x1_116_B_0" localSheetId="14" hidden="1">'Operating Expenses'!$H$11</definedName>
    <definedName name="SD_34i788x1_118_B_0" localSheetId="14" hidden="1">'Operating Expenses'!$H$8</definedName>
    <definedName name="SD_34i788x1_119_B_0" localSheetId="14" hidden="1">'Operating Expenses'!$H$9</definedName>
    <definedName name="SD_34i788x1_121_B_0" localSheetId="14" hidden="1">'Operating Expenses'!$H$12</definedName>
    <definedName name="SD_34i788x1_122_B_0" localSheetId="14" hidden="1">'Operating Expenses'!$H$13</definedName>
    <definedName name="SD_34i788x1_123_B_0" localSheetId="14" hidden="1">'Operating Expenses'!$H$14</definedName>
    <definedName name="SD_34i788x1_124_B_0" localSheetId="14" hidden="1">'Operating Expenses'!$H$15</definedName>
    <definedName name="SD_34i788x1_125_B_0" localSheetId="14" hidden="1">'Operating Expenses'!$H$16</definedName>
    <definedName name="SD_34i788x1_126_B_0" localSheetId="14" hidden="1">'Operating Expenses'!$H$17</definedName>
    <definedName name="SD_34i788x1_127_B_0" localSheetId="14" hidden="1">'Operating Expenses'!$D$28</definedName>
    <definedName name="SD_34i788x1_128_B_0" localSheetId="14" hidden="1">'Operating Expenses'!$D$24</definedName>
    <definedName name="SD_34i788x1_129_B_0" localSheetId="14" hidden="1">'Operating Expenses'!$D$25</definedName>
    <definedName name="SD_34i788x1_130_B_0" localSheetId="14" hidden="1">'Operating Expenses'!$D$26</definedName>
    <definedName name="SD_34i788x1_131_B_0" localSheetId="14" hidden="1">'Operating Expenses'!$D$27</definedName>
    <definedName name="SD_34i788x1_132_B_0" localSheetId="14" hidden="1">'Operating Expenses'!$D$7</definedName>
    <definedName name="SD_34i788x1_133_B_0" localSheetId="14" hidden="1">'Operating Expenses'!$D$8</definedName>
    <definedName name="SD_34i788x1_135_B_0" localSheetId="14" hidden="1">'Operating Expenses'!$D$16</definedName>
    <definedName name="SD_34i788x1_136_B_0" localSheetId="14" hidden="1">'Operating Expenses'!$D$19</definedName>
    <definedName name="SD_34i788x1_137_B_0" localSheetId="14" hidden="1">'Operating Expenses'!$D$9</definedName>
    <definedName name="SD_34i788x1_138_B_0" localSheetId="14" hidden="1">'Operating Expenses'!$D$10</definedName>
    <definedName name="SD_34i788x1_139_B_0" localSheetId="14" hidden="1">'Operating Expenses'!$D$11</definedName>
    <definedName name="SD_34i788x1_141_B_0" localSheetId="14" hidden="1">'Operating Expenses'!$D$12</definedName>
    <definedName name="SD_34i788x1_142_B_0" localSheetId="14" hidden="1">'Operating Expenses'!$D$13</definedName>
    <definedName name="SD_34i788x1_144_B_0" localSheetId="14" hidden="1">'Operating Expenses'!$D$15</definedName>
    <definedName name="SD_34i788x1_145_B_0" localSheetId="14" hidden="1">'Operating Expenses'!$D$17</definedName>
    <definedName name="SD_34i788x1_147_B_0" localSheetId="14" hidden="1">'Operating Expenses'!$D$18</definedName>
    <definedName name="SD_34i788x1_149_B_0" localSheetId="14" hidden="1">'Operating Expenses'!$D$14</definedName>
    <definedName name="SD_34i788x1_150_B_0" localSheetId="14" hidden="1">'Operating Expenses'!$D$20</definedName>
    <definedName name="SD_34i788x1_151_B_0" localSheetId="14" hidden="1">'Operating Expenses'!$H$21</definedName>
    <definedName name="SD_34i788x1_152_B_0" localSheetId="14" hidden="1">'Operating Expenses'!$H$23</definedName>
    <definedName name="SD_34i788x1_153_B_0" localSheetId="14" hidden="1">'Operating Expenses'!$H$27</definedName>
    <definedName name="SD_34i788x1_154_B_0" localSheetId="14" hidden="1">'Operating Expenses'!$H$22</definedName>
    <definedName name="SD_34i788x1_155_B_0" localSheetId="14" hidden="1">'Operating Expenses'!$H$24</definedName>
    <definedName name="SD_34i788x1_156_B_0" localSheetId="14" hidden="1">'Operating Expenses'!$H$25</definedName>
    <definedName name="SD_34i788x1_157_B_0" localSheetId="14" hidden="1">'Operating Expenses'!$H$26</definedName>
    <definedName name="SD_34i788x1_158_B_0" localSheetId="14" hidden="1">'Operating Expenses'!$H$28</definedName>
    <definedName name="SD_34i788x1_159_B_0" localSheetId="14" hidden="1">'Operating Expenses'!$H$33</definedName>
    <definedName name="SD_34i788x1_161_B_0" localSheetId="17" hidden="1">'Development Schedule'!$E$36</definedName>
    <definedName name="SD_34i788x1_165_B_0" localSheetId="15" hidden="1">'Source of Funds'!$D$42</definedName>
    <definedName name="SD_34i788x1_166_B_0" localSheetId="9" hidden="1">'Set-Aside &amp; Syndicator'!$J$17</definedName>
    <definedName name="SD_34i788x1_167_B_0" localSheetId="15" hidden="1">'Source of Funds'!$D$43</definedName>
    <definedName name="SD_34i788x1_174_B_0" localSheetId="15" hidden="1">'Source of Funds'!$D$44</definedName>
    <definedName name="SD_34i788x1_176_B_0" localSheetId="15" hidden="1">'Source of Funds'!$D$45</definedName>
    <definedName name="SD_34i788x1_178_B_0" localSheetId="15" hidden="1">'Source of Funds'!$D$46</definedName>
    <definedName name="SD_34i788x1_179_B_0" localSheetId="9" hidden="1">'Set-Aside &amp; Syndicator'!$F$30</definedName>
    <definedName name="SD_34i788x1_181_B_0" localSheetId="9" hidden="1">'Set-Aside &amp; Syndicator'!$L$19</definedName>
    <definedName name="SD_34i788x1_182_B_0" localSheetId="9" hidden="1">'Set-Aside &amp; Syndicator'!$L$23</definedName>
    <definedName name="SD_34i788x1_184_B_0" localSheetId="9" hidden="1">'Set-Aside &amp; Syndicator'!$G$23</definedName>
    <definedName name="SD_34i788x1_185_B_0" localSheetId="9" hidden="1">'Set-Aside &amp; Syndicator'!$L$18</definedName>
    <definedName name="SD_34i788x1_186_B_0" localSheetId="15" hidden="1">'Source of Funds'!$I$46</definedName>
    <definedName name="SD_34i788x1_19_B_0" localSheetId="3" hidden="1">Preliminary!$D$30</definedName>
    <definedName name="SD_34i788x1_21_B_0" localSheetId="3" hidden="1">Preliminary!$D$31</definedName>
    <definedName name="SD_34i788x1_22_B_0" localSheetId="3" hidden="1">Preliminary!$D$32</definedName>
    <definedName name="SD_34i788x1_23_B_0" localSheetId="3" hidden="1">Preliminary!$D$33</definedName>
    <definedName name="SD_34i788x1_238_B_0" localSheetId="8" hidden="1">Nonprofit!$C$19</definedName>
    <definedName name="SD_34i788x1_24_B_0" localSheetId="3" hidden="1">Preliminary!$P$33</definedName>
    <definedName name="SD_34i788x1_26_B_0" localSheetId="3" hidden="1">Preliminary!$P$30</definedName>
    <definedName name="SD_34i788x1_27_B_0" localSheetId="3" hidden="1">Preliminary!$F$24</definedName>
    <definedName name="SD_34i788x1_28_B_0" localSheetId="3" hidden="1">Preliminary!$F$26</definedName>
    <definedName name="SD_34i788x1_29_B_0" localSheetId="3" hidden="1">Preliminary!$B$22</definedName>
    <definedName name="SD_34i788x1_32_B_0" localSheetId="3" hidden="1">Preliminary!$F$37</definedName>
    <definedName name="SD_34i788x1_337_B_1" localSheetId="3" hidden="1">Preliminary!$J$33</definedName>
    <definedName name="SD_34i788x1_339_B_1" localSheetId="3" hidden="1">Preliminary!$P$31</definedName>
    <definedName name="SD_34i788x1_344_B_1" localSheetId="3" hidden="1">Preliminary!$L$16</definedName>
    <definedName name="SD_34i788x1_347_B_1" localSheetId="7" hidden="1">Preliminary!$E$18</definedName>
    <definedName name="SD_34i788x1_349_B_1" localSheetId="3" hidden="1">Preliminary!$P$20</definedName>
    <definedName name="SD_34i788x1_350_B_1" localSheetId="6" hidden="1">'Preliminary - Site'!$E$3</definedName>
    <definedName name="SD_34i788x1_361_B_1" localSheetId="3" hidden="1">Preliminary!$F$20</definedName>
    <definedName name="SD_34i788x1_363_B_1" localSheetId="3" hidden="1">Preliminary!$E$16</definedName>
    <definedName name="SD_34i788x1_38_B_0" localSheetId="9" hidden="1">'Set-Aside &amp; Syndicator'!$J$16</definedName>
    <definedName name="SD_34i788x1_42i1006x1_10_B_0" localSheetId="11" hidden="1">'Development Budget 1'!$F$20</definedName>
    <definedName name="SD_34i788x1_42i1006x1_12_B_0" localSheetId="11" hidden="1">'Development Budget 1'!$F$10</definedName>
    <definedName name="SD_34i788x1_42i1006x1_13_B_0" localSheetId="11" hidden="1">'Development Budget 1'!$F$21</definedName>
    <definedName name="SD_34i788x1_42i1006x1_15_B_0" localSheetId="11" hidden="1">'Development Budget 1'!$F$22</definedName>
    <definedName name="SD_34i788x1_42i1006x1_16_B_0" localSheetId="11" hidden="1">'Development Budget 1'!$F$23</definedName>
    <definedName name="SD_34i788x1_42i1006x1_17_B_0" localSheetId="11" hidden="1">'Development Budget 1'!$F$24</definedName>
    <definedName name="SD_34i788x1_42i1006x1_18_B_0" localSheetId="11" hidden="1">'Development Budget 1'!$F$46</definedName>
    <definedName name="SD_34i788x1_42i1006x1_19_B_0" localSheetId="11" hidden="1">'Development Budget 1'!$F$30</definedName>
    <definedName name="SD_34i788x1_42i1006x1_22_B_0" localSheetId="11" hidden="1">'Development Budget 1'!$F$34</definedName>
    <definedName name="SD_34i788x1_42i1006x1_23_B_0" localSheetId="11" hidden="1">'Development Budget 1'!$F$35</definedName>
    <definedName name="SD_34i788x1_42i1006x1_26_B_0" localSheetId="11" hidden="1">'Development Budget 1'!$F$42</definedName>
    <definedName name="SD_34i788x1_42i1006x1_27_B_0" localSheetId="11" hidden="1">'Development Budget 1'!$F$41</definedName>
    <definedName name="SD_34i788x1_42i1006x1_28_B_0" localSheetId="11" hidden="1">'Development Budget 1'!$F$44</definedName>
    <definedName name="SD_34i788x1_42i1006x1_29_B_0" localSheetId="11" hidden="1">'Development Budget 1'!$F$40</definedName>
    <definedName name="SD_34i788x1_42i1006x1_30_B_0" localSheetId="12" hidden="1">'Development Budget 2'!$E$12</definedName>
    <definedName name="SD_34i788x1_42i1006x1_31_B_0" localSheetId="11" hidden="1">'Development Budget 1'!$F$43</definedName>
    <definedName name="SD_34i788x1_42i1006x1_32_B_0" localSheetId="11" hidden="1">'Development Budget 1'!$F$45</definedName>
    <definedName name="SD_34i788x1_42i1006x1_33_B_0" localSheetId="11" hidden="1">'Development Budget 1'!$F$52</definedName>
    <definedName name="SD_34i788x1_42i1006x1_34_B_0" localSheetId="11" hidden="1">'Development Budget 1'!$F$55</definedName>
    <definedName name="SD_34i788x1_42i1006x1_37_B_0" localSheetId="12" hidden="1">'Development Budget 2'!$E$10</definedName>
    <definedName name="SD_34i788x1_42i1006x1_38_B_0" localSheetId="12" hidden="1">'Development Budget 2'!$M$34</definedName>
    <definedName name="SD_34i788x1_42i1006x1_39_B_0" localSheetId="12" hidden="1">'Development Budget 2'!$E$8</definedName>
    <definedName name="SD_34i788x1_42i1006x1_40_B_0" localSheetId="12" hidden="1">'Development Budget 2'!$E$9</definedName>
    <definedName name="SD_34i788x1_42i1006x1_41_B_0" localSheetId="12" hidden="1">'Development Budget 2'!$E$28</definedName>
    <definedName name="SD_34i788x1_42i1006x1_44_B_0" localSheetId="12" hidden="1">'Development Budget 2'!$E$22</definedName>
    <definedName name="SD_34i788x1_42i1006x1_45_B_0" localSheetId="11" hidden="1">'Development Budget 1'!$F$8</definedName>
    <definedName name="SD_34i788x1_42i1006x1_46_B_0" localSheetId="11" hidden="1">'Development Budget 1'!$F$9</definedName>
    <definedName name="SD_34i788x1_42i1006x1_5_B_0" localSheetId="11" hidden="1">'Development Budget 1'!$F$15</definedName>
    <definedName name="SD_34i788x1_42i1006x1_6_B_0" localSheetId="11" hidden="1">'Development Budget 1'!$F$14</definedName>
    <definedName name="SD_34i788x1_42i1006x1_64_B_0" localSheetId="11" hidden="1">'Development Budget 1'!$F$11</definedName>
    <definedName name="SD_34i788x1_42i1006x1_65_B_0" localSheetId="11" hidden="1">'Development Budget 1'!$F$37</definedName>
    <definedName name="SD_34i788x1_42i1006x1_68_B_0" localSheetId="11" hidden="1">'Development Budget 1'!$F$47</definedName>
    <definedName name="SD_34i788x1_42i1006x1_69_B_0" localSheetId="11" hidden="1">'Development Budget 1'!$F$48</definedName>
    <definedName name="SD_34i788x1_42i1006x1_70_B_0" localSheetId="11" hidden="1">'Development Budget 1'!$F$51</definedName>
    <definedName name="SD_34i788x1_42i1006x1_71_B_0" localSheetId="11" hidden="1">'Development Budget 1'!$F$53</definedName>
    <definedName name="SD_34i788x1_42i1006x1_72_B_0" localSheetId="11" hidden="1">'Development Budget 1'!$F$54</definedName>
    <definedName name="SD_34i788x1_42i1006x1_74_B_0" localSheetId="12" hidden="1">'Development Budget 2'!$E$11</definedName>
    <definedName name="SD_34i788x1_42i1006x1_76_B_0" localSheetId="12" hidden="1">'Development Budget 2'!$E$18</definedName>
    <definedName name="SD_34i788x1_42i1006x1_77_B_0" localSheetId="12" hidden="1">'Development Budget 2'!$E$24</definedName>
    <definedName name="SD_34i788x1_42i1006x1_78_B_0" localSheetId="12" hidden="1">'Development Budget 2'!$E$27</definedName>
    <definedName name="SD_34i788x1_42i1006x1_79_B_0" localSheetId="12" hidden="1">'Development Budget 2'!$E$29</definedName>
    <definedName name="SD_34i788x1_42i1006x1_8_B_0" localSheetId="11" hidden="1">'Development Budget 1'!$F$18</definedName>
    <definedName name="SD_34i788x1_42i1006x1_80_B_0" localSheetId="12" hidden="1">'Development Budget 2'!$E$30</definedName>
    <definedName name="SD_34i788x1_42i1006x1_89_B_0" localSheetId="11" hidden="1">'Development Budget 1'!$F$36</definedName>
    <definedName name="SD_34i788x1_42i1006x1_9_B_0" localSheetId="11" hidden="1">'Development Budget 1'!$F$19</definedName>
    <definedName name="SD_34i788x1_42i1006x1_93_B_0" localSheetId="11" hidden="1">'Development Budget 1'!$F$25</definedName>
    <definedName name="SD_34i788x1_42i1006x1_94_B_0" localSheetId="11" hidden="1">'Development Budget 1'!$F$26</definedName>
    <definedName name="SD_34i788x1_464_B_0" localSheetId="7" hidden="1">'Preliminary - Building Type'!$R$19</definedName>
    <definedName name="SD_34i788x1_465_B_0" localSheetId="7" hidden="1">'Preliminary - Building Type'!$L$10</definedName>
    <definedName name="SD_34i788x1_467_B_0" localSheetId="4" hidden="1">'Preliminary - Team'!$G$7</definedName>
    <definedName name="SD_34i788x1_468_B_0" localSheetId="4" hidden="1">'Preliminary - Team'!$G$9</definedName>
    <definedName name="SD_34i788x1_469_B_0" localSheetId="4" hidden="1">'Preliminary - Team'!$K$9</definedName>
    <definedName name="SD_34i788x1_470_B_0" localSheetId="4" hidden="1">'Preliminary - Team'!$M$9</definedName>
    <definedName name="SD_34i788x1_471_B_0" localSheetId="4" hidden="1">'Preliminary - Team'!$G$11</definedName>
    <definedName name="SD_34i788x1_472_B_0" localSheetId="4" hidden="1">'Preliminary - Team'!$M$11</definedName>
    <definedName name="SD_34i788x1_474_B_0" localSheetId="4" hidden="1">'Preliminary - Team'!$R$11</definedName>
    <definedName name="SD_34i788x1_475_B_0" localSheetId="4" hidden="1">'Preliminary - Team'!$Q$7</definedName>
    <definedName name="SD_34i788x1_476_B_0" localSheetId="4" hidden="1">'Preliminary - Team'!$G$12</definedName>
    <definedName name="SD_34i788x1_478_B_0" localSheetId="4" hidden="1">'Preliminary - Team'!$N$12</definedName>
    <definedName name="SD_34i788x1_479_B_0" localSheetId="4" hidden="1">'Preliminary - Team'!$F$56</definedName>
    <definedName name="SD_34i788x1_480_B_0" localSheetId="4" hidden="1">'Preliminary - Team'!$F$55</definedName>
    <definedName name="SD_34i788x1_481_B_0" localSheetId="4" hidden="1">'Preliminary - Team'!$O$55</definedName>
    <definedName name="SD_34i788x1_482_B_0" localSheetId="4" hidden="1">'Preliminary - Team'!$F$29</definedName>
    <definedName name="SD_34i788x1_483_B_0" localSheetId="4" hidden="1">'Preliminary - Team'!$F$28</definedName>
    <definedName name="SD_34i788x1_484_B_0" localSheetId="4" hidden="1">'Preliminary - Team'!$O$28</definedName>
    <definedName name="SD_34i788x1_485_B_0" localSheetId="4" hidden="1">'Preliminary - Team'!$F$40</definedName>
    <definedName name="SD_34i788x1_486_B_0" localSheetId="4" hidden="1">'Preliminary - Team'!$F$39</definedName>
    <definedName name="SD_34i788x1_487_B_0" localSheetId="4" hidden="1">'Preliminary - Team'!$O$39</definedName>
    <definedName name="SD_34i788x1_488_B_0" localSheetId="4" hidden="1">'Preliminary - Team'!$F$35</definedName>
    <definedName name="SD_34i788x1_489_B_0" localSheetId="4" hidden="1">'Preliminary - Team'!$F$34</definedName>
    <definedName name="SD_34i788x1_490_B_0" localSheetId="4" hidden="1">'Preliminary - Team'!$O$34</definedName>
    <definedName name="SD_34i788x1_491_B_0" localSheetId="4" hidden="1">'Preliminary - Team'!$F$45</definedName>
    <definedName name="SD_34i788x1_492_B_0" localSheetId="4" hidden="1">'Preliminary - Team'!$F$44</definedName>
    <definedName name="SD_34i788x1_493_B_0" localSheetId="4" hidden="1">'Preliminary - Team'!$O$44</definedName>
    <definedName name="SD_34i788x1_494_B_0" localSheetId="8" hidden="1">Nonprofit!$F$5</definedName>
    <definedName name="SD_34i788x1_495_B_0" localSheetId="8" hidden="1">Nonprofit!$F$8</definedName>
    <definedName name="SD_34i788x1_496_B_0" localSheetId="8" hidden="1">Nonprofit!$F$6</definedName>
    <definedName name="SD_34i788x1_497_B_0" localSheetId="8" hidden="1">Nonprofit!$F$7</definedName>
    <definedName name="SD_34i788x1_499_B_0" localSheetId="8" hidden="1">Nonprofit!$O$7</definedName>
    <definedName name="SD_34i788x1_49i1007x1_10_B_0" localSheetId="11" hidden="1">'Development Budget 1'!$H$20</definedName>
    <definedName name="SD_34i788x1_49i1007x1_15_B_0" localSheetId="11" hidden="1">'Development Budget 1'!$H$22</definedName>
    <definedName name="SD_34i788x1_49i1007x1_16_B_0" localSheetId="11" hidden="1">'Development Budget 1'!$H$23</definedName>
    <definedName name="SD_34i788x1_49i1007x1_17_B_0" localSheetId="11" hidden="1">'Development Budget 1'!$H$24</definedName>
    <definedName name="SD_34i788x1_49i1007x1_18_B_0" localSheetId="11" hidden="1">'Development Budget 1'!$H$46</definedName>
    <definedName name="SD_34i788x1_49i1007x1_19_B_0" localSheetId="11" hidden="1">'Development Budget 1'!$H$30</definedName>
    <definedName name="SD_34i788x1_49i1007x1_22_B_0" localSheetId="11" hidden="1">'Development Budget 1'!$H$34</definedName>
    <definedName name="SD_34i788x1_49i1007x1_23_B_0" localSheetId="11" hidden="1">'Development Budget 1'!$H$35</definedName>
    <definedName name="SD_34i788x1_49i1007x1_26_B_0" localSheetId="11" hidden="1">'Development Budget 1'!$H$42</definedName>
    <definedName name="SD_34i788x1_49i1007x1_27_B_0" localSheetId="11" hidden="1">'Development Budget 1'!$H$41</definedName>
    <definedName name="SD_34i788x1_49i1007x1_28_B_0" localSheetId="11" hidden="1">'Development Budget 1'!$H$44</definedName>
    <definedName name="SD_34i788x1_49i1007x1_29_B_0" localSheetId="11" hidden="1">'Development Budget 1'!$H$40</definedName>
    <definedName name="SD_34i788x1_49i1007x1_30_B_0" localSheetId="12" hidden="1">'Development Budget 2'!$G$12</definedName>
    <definedName name="SD_34i788x1_49i1007x1_31_B_0" localSheetId="11" hidden="1">'Development Budget 1'!$H$43</definedName>
    <definedName name="SD_34i788x1_49i1007x1_32_B_0" localSheetId="11" hidden="1">'Development Budget 1'!$H$45</definedName>
    <definedName name="SD_34i788x1_49i1007x1_37_B_0" localSheetId="12" hidden="1">'Development Budget 2'!$G$10</definedName>
    <definedName name="SD_34i788x1_49i1007x1_38_B_0" localSheetId="12" hidden="1">'Development Budget 2'!$N$34</definedName>
    <definedName name="SD_34i788x1_49i1007x1_39_B_0" localSheetId="12" hidden="1">'Development Budget 2'!$G$8</definedName>
    <definedName name="SD_34i788x1_49i1007x1_40_B_0" localSheetId="12" hidden="1">'Development Budget 2'!$G$9</definedName>
    <definedName name="SD_34i788x1_49i1007x1_44_B_0" localSheetId="12" hidden="1">'Development Budget 2'!$G$22</definedName>
    <definedName name="SD_34i788x1_49i1007x1_46_B_0" localSheetId="11" hidden="1">'Development Budget 1'!$H$9</definedName>
    <definedName name="SD_34i788x1_49i1007x1_47_B_0" localSheetId="12" hidden="1">'Development Budget 2'!$G$36</definedName>
    <definedName name="SD_34i788x1_49i1007x1_48_B_0" localSheetId="12" hidden="1">'Development Budget 2'!$G$37</definedName>
    <definedName name="SD_34i788x1_49i1007x1_49_B_0" localSheetId="12" hidden="1">'Development Budget 2'!$G$38</definedName>
    <definedName name="SD_34i788x1_49i1007x1_5_B_0" localSheetId="11" hidden="1">'Development Budget 1'!$H$15</definedName>
    <definedName name="SD_34i788x1_49i1007x1_50_B_0" localSheetId="12" hidden="1">'Development Budget 2'!$G$39</definedName>
    <definedName name="SD_34i788x1_49i1007x1_51_B_0" localSheetId="12" hidden="1">'Development Budget 2'!$G$42</definedName>
    <definedName name="SD_34i788x1_49i1007x1_52_B_0" localSheetId="12" hidden="1">'Development Budget 2'!$G$44</definedName>
    <definedName name="SD_34i788x1_49i1007x1_53_B_0" localSheetId="12" hidden="1">'Development Budget 2'!$G$46</definedName>
    <definedName name="SD_34i788x1_49i1007x1_6_B_0" localSheetId="11" hidden="1">'Development Budget 1'!$H$14</definedName>
    <definedName name="SD_34i788x1_49i1007x1_64_B_0" localSheetId="11" hidden="1">'Development Budget 1'!$H$11</definedName>
    <definedName name="SD_34i788x1_49i1007x1_65_B_0" localSheetId="11" hidden="1">'Development Budget 1'!$H$37</definedName>
    <definedName name="SD_34i788x1_49i1007x1_68_B_0" localSheetId="11" hidden="1">'Development Budget 1'!$H$47</definedName>
    <definedName name="SD_34i788x1_49i1007x1_69_B_0" localSheetId="11" hidden="1">'Development Budget 1'!$H$48</definedName>
    <definedName name="SD_34i788x1_49i1007x1_76_B_0" localSheetId="12" hidden="1">'Development Budget 2'!$G$18</definedName>
    <definedName name="SD_34i788x1_49i1007x1_77_B_0" localSheetId="12" hidden="1">'Development Budget 2'!$G$24</definedName>
    <definedName name="SD_34i788x1_49i1007x1_8_B_0" localSheetId="11" hidden="1">'Development Budget 1'!$H$18</definedName>
    <definedName name="SD_34i788x1_49i1007x1_89_B_0" localSheetId="11" hidden="1">'Development Budget 1'!$H$36</definedName>
    <definedName name="SD_34i788x1_49i1007x1_9_B_0" localSheetId="11" hidden="1">'Development Budget 1'!$H$19</definedName>
    <definedName name="SD_34i788x1_49i1007x1_93_B_0" localSheetId="11" hidden="1">'Development Budget 1'!$H$25</definedName>
    <definedName name="SD_34i788x1_49i1007x1_94_B_0" localSheetId="11" hidden="1">'Development Budget 1'!$H$26</definedName>
    <definedName name="SD_34i788x1_50_B_0" localSheetId="7" hidden="1">'Preliminary - Building Type'!$I$10</definedName>
    <definedName name="SD_34i788x1_500_B_0" localSheetId="8" hidden="1">Nonprofit!$O$8</definedName>
    <definedName name="SD_34i788x1_507_B_0" localSheetId="13" hidden="1">Utility!$N$22</definedName>
    <definedName name="SD_34i788x1_508_B_0" localSheetId="13" hidden="1">Utility!$N$24</definedName>
    <definedName name="SD_34i788x1_509_B_0" localSheetId="13" hidden="1">Utility!$N$26</definedName>
    <definedName name="SD_34i788x1_510_B_0" localSheetId="13" hidden="1">Utility!$N$28</definedName>
    <definedName name="SD_34i788x1_511_B_0" localSheetId="13" hidden="1">Utility!$N$20</definedName>
    <definedName name="SD_34i788x1_512_B_1" localSheetId="4" hidden="1">'Preliminary - Team'!$P$11</definedName>
    <definedName name="SD_34i788x1_513_B_1" localSheetId="8" hidden="1">Nonprofit!$M$7</definedName>
    <definedName name="SD_34i788x1_517_B_0" localSheetId="6" hidden="1">'Preliminary - Site'!$B$13</definedName>
    <definedName name="SD_34i788x1_52_B_0" localSheetId="7" hidden="1">'Preliminary - Building Type'!$I$11</definedName>
    <definedName name="SD_34i788x1_54_B_0" localSheetId="7" hidden="1">'Preliminary - Building Type'!$I$12</definedName>
    <definedName name="SD_34i788x1_56i1008x1_10_B_0" localSheetId="11" hidden="1">'Development Budget 1'!$L$20</definedName>
    <definedName name="SD_34i788x1_56i1008x1_15_B_0" localSheetId="11" hidden="1">'Development Budget 1'!$L$22</definedName>
    <definedName name="SD_34i788x1_56i1008x1_16_B_0" localSheetId="11" hidden="1">'Development Budget 1'!$L$23</definedName>
    <definedName name="SD_34i788x1_56i1008x1_17_B_0" localSheetId="11" hidden="1">'Development Budget 1'!$L$24</definedName>
    <definedName name="SD_34i788x1_56i1008x1_18_B_0" localSheetId="11" hidden="1">'Development Budget 1'!$L$46</definedName>
    <definedName name="SD_34i788x1_56i1008x1_19_B_0" localSheetId="11" hidden="1">'Development Budget 1'!$L$30</definedName>
    <definedName name="SD_34i788x1_56i1008x1_22_B_0" localSheetId="11" hidden="1">'Development Budget 1'!$L$34</definedName>
    <definedName name="SD_34i788x1_56i1008x1_23_B_0" localSheetId="11" hidden="1">'Development Budget 1'!$L$35</definedName>
    <definedName name="SD_34i788x1_56i1008x1_26_B_0" localSheetId="11" hidden="1">'Development Budget 1'!$L$42</definedName>
    <definedName name="SD_34i788x1_56i1008x1_27_B_0" localSheetId="11" hidden="1">'Development Budget 1'!$L$41</definedName>
    <definedName name="SD_34i788x1_56i1008x1_28_B_0" localSheetId="11" hidden="1">'Development Budget 1'!$L$44</definedName>
    <definedName name="SD_34i788x1_56i1008x1_29_B_0" localSheetId="11" hidden="1">'Development Budget 1'!$L$40</definedName>
    <definedName name="SD_34i788x1_56i1008x1_30_B_0" localSheetId="12" hidden="1">'Development Budget 2'!$K$12</definedName>
    <definedName name="SD_34i788x1_56i1008x1_31_B_0" localSheetId="11" hidden="1">'Development Budget 1'!$L$43</definedName>
    <definedName name="SD_34i788x1_56i1008x1_32_B_0" localSheetId="11" hidden="1">'Development Budget 1'!$L$45</definedName>
    <definedName name="SD_34i788x1_56i1008x1_37_B_0" localSheetId="12" hidden="1">'Development Budget 2'!$K$10</definedName>
    <definedName name="SD_34i788x1_56i1008x1_38_B_0" localSheetId="12" hidden="1">'Development Budget 2'!$P$34</definedName>
    <definedName name="SD_34i788x1_56i1008x1_39_B_0" localSheetId="12" hidden="1">'Development Budget 2'!$K$8</definedName>
    <definedName name="SD_34i788x1_56i1008x1_40_B_0" localSheetId="12" hidden="1">'Development Budget 2'!$K$9</definedName>
    <definedName name="SD_34i788x1_56i1008x1_44_B_0" localSheetId="12" hidden="1">'Development Budget 2'!$K$22</definedName>
    <definedName name="SD_34i788x1_56i1008x1_46_B_0" localSheetId="11" hidden="1">'Development Budget 1'!$L$9</definedName>
    <definedName name="SD_34i788x1_56i1008x1_47_B_0" localSheetId="12" hidden="1">'Development Budget 2'!$K$36</definedName>
    <definedName name="SD_34i788x1_56i1008x1_48_B_0" localSheetId="12" hidden="1">'Development Budget 2'!$K$37</definedName>
    <definedName name="SD_34i788x1_56i1008x1_49_B_0" localSheetId="12" hidden="1">'Development Budget 2'!$K$38</definedName>
    <definedName name="SD_34i788x1_56i1008x1_5_B_0" localSheetId="11" hidden="1">'Development Budget 1'!$L$15</definedName>
    <definedName name="SD_34i788x1_56i1008x1_50_B_0" localSheetId="12" hidden="1">'Development Budget 2'!$K$39</definedName>
    <definedName name="SD_34i788x1_56i1008x1_51_B_0" localSheetId="12" hidden="1">'Development Budget 2'!$K$42</definedName>
    <definedName name="SD_34i788x1_56i1008x1_52_B_0" localSheetId="12" hidden="1">'Development Budget 2'!$K$44</definedName>
    <definedName name="SD_34i788x1_56i1008x1_53_B_0" localSheetId="12" hidden="1">'Development Budget 2'!$K$46</definedName>
    <definedName name="SD_34i788x1_56i1008x1_6_B_0" localSheetId="11" hidden="1">'Development Budget 1'!$L$14</definedName>
    <definedName name="SD_34i788x1_56i1008x1_64_B_0" localSheetId="11" hidden="1">'Development Budget 1'!$L$11</definedName>
    <definedName name="SD_34i788x1_56i1008x1_65_B_0" localSheetId="11" hidden="1">'Development Budget 1'!$L$37</definedName>
    <definedName name="SD_34i788x1_56i1008x1_68_B_0" localSheetId="11" hidden="1">'Development Budget 1'!$L$47</definedName>
    <definedName name="SD_34i788x1_56i1008x1_69_B_0" localSheetId="11" hidden="1">'Development Budget 1'!$L$48</definedName>
    <definedName name="SD_34i788x1_56i1008x1_76_B_0" localSheetId="12" hidden="1">'Development Budget 2'!$K$18</definedName>
    <definedName name="SD_34i788x1_56i1008x1_77_B_0" localSheetId="12" hidden="1">'Development Budget 2'!$K$24</definedName>
    <definedName name="SD_34i788x1_56i1008x1_8_B_0" localSheetId="11" hidden="1">'Development Budget 1'!$L$18</definedName>
    <definedName name="SD_34i788x1_56i1008x1_89_B_0" localSheetId="11" hidden="1">'Development Budget 1'!$L$36</definedName>
    <definedName name="SD_34i788x1_56i1008x1_9_B_0" localSheetId="11" hidden="1">'Development Budget 1'!$L$19</definedName>
    <definedName name="SD_34i788x1_56i1008x1_93_B_0" localSheetId="11" hidden="1">'Development Budget 1'!$L$25</definedName>
    <definedName name="SD_34i788x1_56i1008x1_94_B_0" localSheetId="11" hidden="1">'Development Budget 1'!$L$26</definedName>
    <definedName name="SD_34i788x1_602_B_0" localSheetId="13" hidden="1">Utility!$J$30</definedName>
    <definedName name="SD_34i788x1_603_B_0" localSheetId="13" hidden="1">Utility!$J$32</definedName>
    <definedName name="SD_34i788x1_604_B_0" localSheetId="13" hidden="1">Utility!$J$34</definedName>
    <definedName name="SD_34i788x1_605_B_0" localSheetId="13" hidden="1">Utility!$J$26</definedName>
    <definedName name="SD_34i788x1_607_B_0" localSheetId="13" hidden="1">Utility!$J$22</definedName>
    <definedName name="SD_34i788x1_608_B_0" localSheetId="13" hidden="1">Utility!$J$24</definedName>
    <definedName name="SD_34i788x1_609_B_0" localSheetId="13" hidden="1">Utility!$J$28</definedName>
    <definedName name="SD_34i788x1_610_B_0" localSheetId="13" hidden="1">Utility!$J$20</definedName>
    <definedName name="SD_34i788x1_613_B_0" localSheetId="7" hidden="1">'Preliminary - Building Type'!$M$37</definedName>
    <definedName name="SD_34i788x1_618_B_0" localSheetId="7" hidden="1">'Preliminary - Building Type'!$M$40</definedName>
    <definedName name="SD_34i788x1_619_B_0" localSheetId="7" hidden="1">'Preliminary - Building Type'!$M$36</definedName>
    <definedName name="SD_34i788x1_620_B_0" localSheetId="7" hidden="1">'Preliminary - Building Type'!$M$35</definedName>
    <definedName name="SD_34i788x1_624_B_0" localSheetId="7" hidden="1">'Preliminary - Building Type'!$M$42</definedName>
    <definedName name="SD_34i788x1_625_B_0" localSheetId="7" hidden="1">'Preliminary - Building Type'!$M$41</definedName>
    <definedName name="SD_34i788x1_63i1009x1_10_B_0" localSheetId="11" hidden="1">'Development Budget 1'!$J$20</definedName>
    <definedName name="SD_34i788x1_63i1009x1_15_B_0" localSheetId="11" hidden="1">'Development Budget 1'!$J$22</definedName>
    <definedName name="SD_34i788x1_63i1009x1_16_B_0" localSheetId="11" hidden="1">'Development Budget 1'!$J$23</definedName>
    <definedName name="SD_34i788x1_63i1009x1_17_B_0" localSheetId="11" hidden="1">'Development Budget 1'!$J$24</definedName>
    <definedName name="SD_34i788x1_63i1009x1_18_B_0" localSheetId="11" hidden="1">'Development Budget 1'!$J$46</definedName>
    <definedName name="SD_34i788x1_63i1009x1_19_B_0" localSheetId="11" hidden="1">'Development Budget 1'!$J$30</definedName>
    <definedName name="SD_34i788x1_63i1009x1_22_B_0" localSheetId="11" hidden="1">'Development Budget 1'!$J$34</definedName>
    <definedName name="SD_34i788x1_63i1009x1_23_B_0" localSheetId="11" hidden="1">'Development Budget 1'!$J$35</definedName>
    <definedName name="SD_34i788x1_63i1009x1_26_B_0" localSheetId="11" hidden="1">'Development Budget 1'!$J$42</definedName>
    <definedName name="SD_34i788x1_63i1009x1_27_B_0" localSheetId="11" hidden="1">'Development Budget 1'!$J$41</definedName>
    <definedName name="SD_34i788x1_63i1009x1_28_B_0" localSheetId="11" hidden="1">'Development Budget 1'!$J$44</definedName>
    <definedName name="SD_34i788x1_63i1009x1_29_B_0" localSheetId="11" hidden="1">'Development Budget 1'!$J$40</definedName>
    <definedName name="SD_34i788x1_63i1009x1_30_B_0" localSheetId="12" hidden="1">'Development Budget 2'!$I$12</definedName>
    <definedName name="SD_34i788x1_63i1009x1_31_B_0" localSheetId="11" hidden="1">'Development Budget 1'!$J$43</definedName>
    <definedName name="SD_34i788x1_63i1009x1_32_B_0" localSheetId="11" hidden="1">'Development Budget 1'!$J$45</definedName>
    <definedName name="SD_34i788x1_63i1009x1_37_B_0" localSheetId="12" hidden="1">'Development Budget 2'!$I$10</definedName>
    <definedName name="SD_34i788x1_63i1009x1_38_B_0" localSheetId="12" hidden="1">'Development Budget 2'!$O$34</definedName>
    <definedName name="SD_34i788x1_63i1009x1_39_B_0" localSheetId="12" hidden="1">'Development Budget 2'!$I$8</definedName>
    <definedName name="SD_34i788x1_63i1009x1_40_B_0" localSheetId="12" hidden="1">'Development Budget 2'!$I$9</definedName>
    <definedName name="SD_34i788x1_63i1009x1_44_B_0" localSheetId="12" hidden="1">'Development Budget 2'!$I$22</definedName>
    <definedName name="SD_34i788x1_63i1009x1_47_B_0" localSheetId="12" hidden="1">'Development Budget 2'!$I$36</definedName>
    <definedName name="SD_34i788x1_63i1009x1_48_B_0" localSheetId="12" hidden="1">'Development Budget 2'!$I$37</definedName>
    <definedName name="SD_34i788x1_63i1009x1_49_B_0" localSheetId="12" hidden="1">'Development Budget 2'!$I$38</definedName>
    <definedName name="SD_34i788x1_63i1009x1_5_B_0" localSheetId="11" hidden="1">'Development Budget 1'!$J$15</definedName>
    <definedName name="SD_34i788x1_63i1009x1_50_B_0" localSheetId="12" hidden="1">'Development Budget 2'!$I$39</definedName>
    <definedName name="SD_34i788x1_63i1009x1_51_B_0" localSheetId="12" hidden="1">'Development Budget 2'!$I$42</definedName>
    <definedName name="SD_34i788x1_63i1009x1_52_B_0" localSheetId="12" hidden="1">'Development Budget 2'!$I$44</definedName>
    <definedName name="SD_34i788x1_63i1009x1_53_B_0" localSheetId="12" hidden="1">'Development Budget 2'!$I$46</definedName>
    <definedName name="SD_34i788x1_63i1009x1_6_B_0" localSheetId="11" hidden="1">'Development Budget 1'!$J$14</definedName>
    <definedName name="SD_34i788x1_63i1009x1_65_B_0" localSheetId="11" hidden="1">'Development Budget 1'!$J$37</definedName>
    <definedName name="SD_34i788x1_63i1009x1_68_B_0" localSheetId="11" hidden="1">'Development Budget 1'!$J$47</definedName>
    <definedName name="SD_34i788x1_63i1009x1_69_B_0" localSheetId="11" hidden="1">'Development Budget 1'!$J$48</definedName>
    <definedName name="SD_34i788x1_63i1009x1_76_B_0" localSheetId="12" hidden="1">'Development Budget 2'!$I$18</definedName>
    <definedName name="SD_34i788x1_63i1009x1_77_B_0" localSheetId="12" hidden="1">'Development Budget 2'!$I$24</definedName>
    <definedName name="SD_34i788x1_63i1009x1_8_B_0" localSheetId="11" hidden="1">'Development Budget 1'!$J$18</definedName>
    <definedName name="SD_34i788x1_63i1009x1_89_B_0" localSheetId="11" hidden="1">'Development Budget 1'!$J$36</definedName>
    <definedName name="SD_34i788x1_63i1009x1_9_B_0" localSheetId="11" hidden="1">'Development Budget 1'!$J$19</definedName>
    <definedName name="SD_34i788x1_63i1009x1_93_B_0" localSheetId="11" hidden="1">'Development Budget 1'!$J$25</definedName>
    <definedName name="SD_34i788x1_63i1009x1_94_B_0" localSheetId="11" hidden="1">'Development Budget 1'!$J$26</definedName>
    <definedName name="SD_34i788x1_640_B_1" localSheetId="13" hidden="1">Utility!$C$20</definedName>
    <definedName name="SD_34i788x1_641_B_1" localSheetId="13" hidden="1">Utility!$C$22</definedName>
    <definedName name="SD_34i788x1_642_B_1" localSheetId="13" hidden="1">Utility!$C$28</definedName>
    <definedName name="SD_34i788x1_643_B_1" localSheetId="13" hidden="1">Utility!$C$24</definedName>
    <definedName name="SD_34i788x1_648_B_0" localSheetId="7" hidden="1">'Preliminary - Building Type'!$I$9</definedName>
    <definedName name="SD_34i788x1_649_B_0" localSheetId="8" hidden="1">Nonprofit!$O$9</definedName>
    <definedName name="SD_34i788x1_655_B_0" localSheetId="7" hidden="1">'Preliminary - Building Type'!$D$34</definedName>
    <definedName name="SD_34i788x1_656_B_0" localSheetId="7" hidden="1">'Preliminary - Building Type'!$D$40</definedName>
    <definedName name="SD_34i788x1_657_B_0" localSheetId="7" hidden="1">'Preliminary - Building Type'!$D$41</definedName>
    <definedName name="SD_34i788x1_666_B_0" localSheetId="3" hidden="1">Preliminary!$P$27</definedName>
    <definedName name="SD_34i788x1_69_B_0" localSheetId="7" hidden="1">'Preliminary - Building Type'!$W$10</definedName>
    <definedName name="SD_34i788x1_71_B_0" localSheetId="7" hidden="1">'Preliminary - Building Type'!$W$11</definedName>
    <definedName name="SD_34i788x1_73_B_0" localSheetId="7" hidden="1">'Preliminary - Building Type'!$W$12</definedName>
    <definedName name="SD_34i788x1_78_B_0" localSheetId="7" hidden="1">'Preliminary - Building Type'!$R$18</definedName>
    <definedName name="SD_34i788x1_79_B_0" localSheetId="7" hidden="1">'Preliminary - Building Type'!$I$18</definedName>
    <definedName name="SD_34i788x1_80_B_0" localSheetId="7" hidden="1">'Preliminary - Building Type'!$H$24</definedName>
    <definedName name="SD_34i788x1_82_B_0" localSheetId="7" hidden="1">'Preliminary - Building Type'!$L$12</definedName>
    <definedName name="SD_34i788x1_83_B_0" localSheetId="7" hidden="1">'Preliminary - Building Type'!$L$8</definedName>
    <definedName name="SD_34i788x1_84_B_0" localSheetId="7" hidden="1">'Preliminary - Building Type'!$L$13</definedName>
    <definedName name="SD_34i788x1_88_B_0" localSheetId="6" hidden="1">'Preliminary - Site'!$M$4</definedName>
    <definedName name="SD_34i788x1_89_B_0" localSheetId="6" hidden="1">'Preliminary - Site'!$K$5</definedName>
    <definedName name="SD_34i788x1_91_B_0" localSheetId="6" hidden="1">'Preliminary - Site'!$I$19</definedName>
    <definedName name="SD_34i788x1_97_B_0" localSheetId="7" hidden="1">'Preliminary - Building Type'!$C$54</definedName>
    <definedName name="SD_34i788x1_98_B_0" localSheetId="7" hidden="1">'Preliminary - Building Type'!$C$53</definedName>
    <definedName name="SD_34x1_4467x1_17_B_1" localSheetId="10" hidden="1">'Unit Summary'!$O$16</definedName>
    <definedName name="SD_34x1_4467x1_18_B_0" localSheetId="10" hidden="1">'Unit Summary'!$R$16</definedName>
    <definedName name="SD_34x1_4467x1_19_B_0" localSheetId="10" hidden="1">'Unit Summary'!$V$16</definedName>
    <definedName name="SD_34x1_4467x1_20_B_0" localSheetId="10" hidden="1">'Unit Summary'!$P$16</definedName>
    <definedName name="SD_34x1_4467x2_18_B_0" localSheetId="10" hidden="1">'Unit Summary'!$Q$17</definedName>
    <definedName name="SD_34x1_4467x2_19_B_0" localSheetId="10" hidden="1">'Unit Summary'!$U$17</definedName>
    <definedName name="SD_34x1_4467x2_20_B_0" localSheetId="10" hidden="1">'Unit Summary'!$O$17</definedName>
    <definedName name="SD_34x1_4467x3_17_B_1" localSheetId="10" hidden="1">'Unit Summary'!$O$18</definedName>
    <definedName name="SD_34x1_4467x3_18_B_0" localSheetId="10" hidden="1">'Unit Summary'!$R$18</definedName>
    <definedName name="SD_34x1_4467x3_19_B_0" localSheetId="10" hidden="1">'Unit Summary'!$V$18</definedName>
    <definedName name="SD_34x1_4467x3_20_B_0" localSheetId="10" hidden="1">'Unit Summary'!$P$18</definedName>
    <definedName name="SD_34x1_4467x4_17_B_1" localSheetId="10" hidden="1">'Unit Summary'!$O$19</definedName>
    <definedName name="SD_34x1_4467x4_18_B_0" localSheetId="10" hidden="1">'Unit Summary'!$R$19</definedName>
    <definedName name="SD_34x1_4467x4_19_B_0" localSheetId="10" hidden="1">'Unit Summary'!$V$19</definedName>
    <definedName name="SD_34x1_4467x4_20_B_0" localSheetId="10" hidden="1">'Unit Summary'!$P$19</definedName>
    <definedName name="SD_34x1_4467x5_17_B_1" localSheetId="10" hidden="1">'Unit Summary'!$O$20</definedName>
    <definedName name="SD_34x1_4467x5_18_B_0" localSheetId="10" hidden="1">'Unit Summary'!$R$20</definedName>
    <definedName name="SD_34x1_4467x5_19_B_0" localSheetId="10" hidden="1">'Unit Summary'!$V$20</definedName>
    <definedName name="SD_34x1_4467x5_20_B_0" localSheetId="10" hidden="1">'Unit Summary'!$P$20</definedName>
    <definedName name="SD_34x1_4467x6_17_B_1" localSheetId="10" hidden="1">'Unit Summary'!$O$21</definedName>
    <definedName name="SD_34x1_4467x6_18_B_0" localSheetId="10" hidden="1">'Unit Summary'!$R$21</definedName>
    <definedName name="SD_34x1_4467x6_19_B_0" localSheetId="10" hidden="1">'Unit Summary'!$V$21</definedName>
    <definedName name="SD_34x1_4467x6_20_B_0" localSheetId="10" hidden="1">'Unit Summary'!$P$21</definedName>
    <definedName name="SD_34x1_5158x1_10_S_0" localSheetId="15" hidden="1">'Source of Funds'!$K$37</definedName>
    <definedName name="SD_34x1_5158x1_11_S_0" localSheetId="16" hidden="1">'Cash Flow'!$I$19</definedName>
    <definedName name="SD_34x1_5158x1_12_S_0" localSheetId="15" hidden="1">'Source of Funds'!$L$37</definedName>
    <definedName name="SD_34x1_5158x1_13_S_0" localSheetId="15" hidden="1">'Source of Funds'!$M$37</definedName>
    <definedName name="SD_34x1_5158x1_14_S_0" localSheetId="15" hidden="1">'Source of Funds'!$N$37</definedName>
    <definedName name="SD_34x1_5158x1_21_S_1" localSheetId="15" hidden="1">'Source of Funds'!$I$37</definedName>
    <definedName name="SD_34x1_5158x1_7_S_0" localSheetId="15" hidden="1">'Source of Funds'!$J$37</definedName>
    <definedName name="SD_34x1_5158x2_10_S_0" localSheetId="15" hidden="1">'Source of Funds'!$K$38</definedName>
    <definedName name="SD_34x1_5158x2_11_S_0" localSheetId="16" hidden="1">'Cash Flow'!$I$21</definedName>
    <definedName name="SD_34x1_5158x2_12_S_0" localSheetId="15" hidden="1">'Source of Funds'!$L$38</definedName>
    <definedName name="SD_34x1_5158x2_13_S_0" localSheetId="15" hidden="1">'Source of Funds'!$M$38</definedName>
    <definedName name="SD_34x1_5158x2_14_S_0" localSheetId="15" hidden="1">'Source of Funds'!$N$38</definedName>
    <definedName name="SD_34x1_5158x2_21_S_1" localSheetId="15" hidden="1">'Source of Funds'!$I$38</definedName>
    <definedName name="SD_34x1_5158x2_7_S_0" localSheetId="15" hidden="1">'Source of Funds'!$J$38</definedName>
    <definedName name="SD_34x1_5158x3_10_S_0" localSheetId="15" hidden="1">'Source of Funds'!$K$40</definedName>
    <definedName name="SD_34x1_5158x3_11_S_0" localSheetId="16" hidden="1">'Cash Flow'!$I$22</definedName>
    <definedName name="SD_34x1_5158x3_12_S_0" localSheetId="15" hidden="1">'Source of Funds'!$L$40</definedName>
    <definedName name="SD_34x1_5158x3_13_S_0" localSheetId="15" hidden="1">'Source of Funds'!$M$40</definedName>
    <definedName name="SD_34x1_5158x3_14_S_0" localSheetId="15" hidden="1">'Source of Funds'!$N$40</definedName>
    <definedName name="SD_34x1_5158x3_21_S_1" localSheetId="15" hidden="1">'Source of Funds'!$I$40</definedName>
    <definedName name="SD_34x1_5158x3_7_S_0" localSheetId="15" hidden="1">'Source of Funds'!$J$40</definedName>
    <definedName name="SD_34x1_5158x4_10_S_0" localSheetId="15" hidden="1">'Source of Funds'!$K$41</definedName>
    <definedName name="SD_34x1_5158x4_11_S_0" localSheetId="16" hidden="1">'Cash Flow'!$I$23</definedName>
    <definedName name="SD_34x1_5158x4_12_S_0" localSheetId="15" hidden="1">'Source of Funds'!$L$41</definedName>
    <definedName name="SD_34x1_5158x4_13_S_0" localSheetId="15" hidden="1">'Source of Funds'!$M$41</definedName>
    <definedName name="SD_34x1_5158x4_14_S_0" localSheetId="15" hidden="1">'Source of Funds'!$N$41</definedName>
    <definedName name="SD_34x1_5158x4_21_S_1" localSheetId="15" hidden="1">'Source of Funds'!$I$41</definedName>
    <definedName name="SD_34x1_5158x4_7_S_0" localSheetId="15" hidden="1">'Source of Funds'!$J$41</definedName>
    <definedName name="SD_34x1_78x1_10_B_0" localSheetId="10" hidden="1">'Unit Summary'!$E$16</definedName>
    <definedName name="SD_34x1_78x1_17_B_1" localSheetId="10" hidden="1">'Unit Summary'!$I$16</definedName>
    <definedName name="SD_34x1_78x1_20_B_1" localSheetId="10" hidden="1">'Unit Summary'!$B$16</definedName>
    <definedName name="SD_34x1_78x1_8_B_0" localSheetId="10" hidden="1">'Unit Summary'!$H$16</definedName>
    <definedName name="SD_34x1_78x1_9_B_0" localSheetId="10" hidden="1">'Unit Summary'!$D$16</definedName>
    <definedName name="SD_34x1_78x10_10_B_0" localSheetId="10" hidden="1">'Unit Summary'!$E$25</definedName>
    <definedName name="SD_34x1_78x10_17_B_1" localSheetId="10" hidden="1">'Unit Summary'!$I$25</definedName>
    <definedName name="SD_34x1_78x10_20_B_1" localSheetId="10" hidden="1">'Unit Summary'!$B$25</definedName>
    <definedName name="SD_34x1_78x10_8_B_0" localSheetId="10" hidden="1">'Unit Summary'!$H$25</definedName>
    <definedName name="SD_34x1_78x10_9_B_0" localSheetId="10" hidden="1">'Unit Summary'!$D$25</definedName>
    <definedName name="SD_34x1_78x11_10_B_0" localSheetId="10" hidden="1">'Unit Summary'!$E$26</definedName>
    <definedName name="SD_34x1_78x11_17_B_1" localSheetId="10" hidden="1">'Unit Summary'!$I$26</definedName>
    <definedName name="SD_34x1_78x11_20_B_1" localSheetId="10" hidden="1">'Unit Summary'!$B$26</definedName>
    <definedName name="SD_34x1_78x11_8_B_0" localSheetId="10" hidden="1">'Unit Summary'!$H$26</definedName>
    <definedName name="SD_34x1_78x11_9_B_0" localSheetId="10" hidden="1">'Unit Summary'!$D$26</definedName>
    <definedName name="SD_34x1_78x12_10_B_0" localSheetId="10" hidden="1">'Unit Summary'!$E$27</definedName>
    <definedName name="SD_34x1_78x12_17_B_1" localSheetId="10" hidden="1">'Unit Summary'!$I$27</definedName>
    <definedName name="SD_34x1_78x12_20_B_1" localSheetId="10" hidden="1">'Unit Summary'!$B$27</definedName>
    <definedName name="SD_34x1_78x12_8_B_0" localSheetId="10" hidden="1">'Unit Summary'!$H$27</definedName>
    <definedName name="SD_34x1_78x12_9_B_0" localSheetId="10" hidden="1">'Unit Summary'!$D$27</definedName>
    <definedName name="SD_34x1_78x13_10_B_0" localSheetId="10" hidden="1">'Unit Summary'!$E$28</definedName>
    <definedName name="SD_34x1_78x13_17_B_1" localSheetId="10" hidden="1">'Unit Summary'!$I$28</definedName>
    <definedName name="SD_34x1_78x13_20_B_1" localSheetId="10" hidden="1">'Unit Summary'!$B$28</definedName>
    <definedName name="SD_34x1_78x13_8_B_0" localSheetId="10" hidden="1">'Unit Summary'!$H$28</definedName>
    <definedName name="SD_34x1_78x13_9_B_0" localSheetId="10" hidden="1">'Unit Summary'!$D$28</definedName>
    <definedName name="SD_34x1_78x14_10_B_0" localSheetId="10" hidden="1">'Unit Summary'!$E$29</definedName>
    <definedName name="SD_34x1_78x14_17_B_1" localSheetId="10" hidden="1">'Unit Summary'!$I$29</definedName>
    <definedName name="SD_34x1_78x14_20_B_1" localSheetId="10" hidden="1">'Unit Summary'!$B$29</definedName>
    <definedName name="SD_34x1_78x14_8_B_0" localSheetId="10" hidden="1">'Unit Summary'!$H$29</definedName>
    <definedName name="SD_34x1_78x14_9_B_0" localSheetId="10" hidden="1">'Unit Summary'!$D$29</definedName>
    <definedName name="SD_34x1_78x15_10_B_0" localSheetId="10" hidden="1">'Unit Summary'!$E$30</definedName>
    <definedName name="SD_34x1_78x15_17_B_1" localSheetId="10" hidden="1">'Unit Summary'!$I$30</definedName>
    <definedName name="SD_34x1_78x15_20_B_1" localSheetId="10" hidden="1">'Unit Summary'!$B$30</definedName>
    <definedName name="SD_34x1_78x15_8_B_0" localSheetId="10" hidden="1">'Unit Summary'!$H$30</definedName>
    <definedName name="SD_34x1_78x15_9_B_0" localSheetId="10" hidden="1">'Unit Summary'!$D$30</definedName>
    <definedName name="SD_34x1_78x16_10_B_0" localSheetId="10" hidden="1">'Unit Summary'!$E$31</definedName>
    <definedName name="SD_34x1_78x16_17_B_1" localSheetId="10" hidden="1">'Unit Summary'!$I$31</definedName>
    <definedName name="SD_34x1_78x16_20_B_1" localSheetId="10" hidden="1">'Unit Summary'!$B$31</definedName>
    <definedName name="SD_34x1_78x16_8_B_0" localSheetId="10" hidden="1">'Unit Summary'!$H$31</definedName>
    <definedName name="SD_34x1_78x16_9_B_0" localSheetId="10" hidden="1">'Unit Summary'!$D$31</definedName>
    <definedName name="SD_34x1_78x17_10_B_0" localSheetId="10" hidden="1">'Unit Summary'!$E$32</definedName>
    <definedName name="SD_34x1_78x17_17_B_1" localSheetId="10" hidden="1">'Unit Summary'!$I$32</definedName>
    <definedName name="SD_34x1_78x17_20_B_1" localSheetId="10" hidden="1">'Unit Summary'!$B$32</definedName>
    <definedName name="SD_34x1_78x17_8_B_0" localSheetId="10" hidden="1">'Unit Summary'!$H$32</definedName>
    <definedName name="SD_34x1_78x17_9_B_0" localSheetId="10" hidden="1">'Unit Summary'!$D$32</definedName>
    <definedName name="SD_34x1_78x18_10_B_0" localSheetId="10" hidden="1">'Unit Summary'!$E$33</definedName>
    <definedName name="SD_34x1_78x18_17_B_1" localSheetId="10" hidden="1">'Unit Summary'!$I$33</definedName>
    <definedName name="SD_34x1_78x18_20_B_1" localSheetId="10" hidden="1">'Unit Summary'!$B$33</definedName>
    <definedName name="SD_34x1_78x18_8_B_0" localSheetId="10" hidden="1">'Unit Summary'!$H$33</definedName>
    <definedName name="SD_34x1_78x18_9_B_0" localSheetId="10" hidden="1">'Unit Summary'!$D$33</definedName>
    <definedName name="SD_34x1_78x19_10_B_0" localSheetId="10" hidden="1">'Unit Summary'!$E$34</definedName>
    <definedName name="SD_34x1_78x19_17_B_1" localSheetId="10" hidden="1">'Unit Summary'!$I$34</definedName>
    <definedName name="SD_34x1_78x19_20_B_1" localSheetId="10" hidden="1">'Unit Summary'!$B$34</definedName>
    <definedName name="SD_34x1_78x19_8_B_0" localSheetId="10" hidden="1">'Unit Summary'!$H$34</definedName>
    <definedName name="SD_34x1_78x19_9_B_0" localSheetId="10" hidden="1">'Unit Summary'!$D$34</definedName>
    <definedName name="SD_34x1_78x2_10_B_0" localSheetId="10" hidden="1">'Unit Summary'!$E$17</definedName>
    <definedName name="SD_34x1_78x2_17_B_1" localSheetId="10" hidden="1">'Unit Summary'!$I$17</definedName>
    <definedName name="SD_34x1_78x2_20_B_1" localSheetId="10" hidden="1">'Unit Summary'!$B$17</definedName>
    <definedName name="SD_34x1_78x2_8_B_0" localSheetId="10" hidden="1">'Unit Summary'!$H$17</definedName>
    <definedName name="SD_34x1_78x2_9_B_0" localSheetId="10" hidden="1">'Unit Summary'!$D$17</definedName>
    <definedName name="SD_34x1_78x20_10_B_0" localSheetId="10" hidden="1">'Unit Summary'!$E$35</definedName>
    <definedName name="SD_34x1_78x20_17_B_1" localSheetId="10" hidden="1">'Unit Summary'!$I$35</definedName>
    <definedName name="SD_34x1_78x20_20_B_1" localSheetId="10" hidden="1">'Unit Summary'!$B$35</definedName>
    <definedName name="SD_34x1_78x20_8_B_0" localSheetId="10" hidden="1">'Unit Summary'!$H$35</definedName>
    <definedName name="SD_34x1_78x20_9_B_0" localSheetId="10" hidden="1">'Unit Summary'!$D$35</definedName>
    <definedName name="SD_34x1_78x21_10_B_0" localSheetId="10" hidden="1">'Unit Summary'!$E$36</definedName>
    <definedName name="SD_34x1_78x21_17_B_1" localSheetId="10" hidden="1">'Unit Summary'!$I$36</definedName>
    <definedName name="SD_34x1_78x21_20_B_1" localSheetId="10" hidden="1">'Unit Summary'!$B$36</definedName>
    <definedName name="SD_34x1_78x21_8_B_0" localSheetId="10" hidden="1">'Unit Summary'!$H$36</definedName>
    <definedName name="SD_34x1_78x21_9_B_0" localSheetId="10" hidden="1">'Unit Summary'!$D$36</definedName>
    <definedName name="SD_34x1_78x22_10_B_0" localSheetId="10" hidden="1">'Unit Summary'!$E$37</definedName>
    <definedName name="SD_34x1_78x22_17_B_1" localSheetId="10" hidden="1">'Unit Summary'!$I$37</definedName>
    <definedName name="SD_34x1_78x22_20_B_1" localSheetId="10" hidden="1">'Unit Summary'!$B$37</definedName>
    <definedName name="SD_34x1_78x22_8_B_0" localSheetId="10" hidden="1">'Unit Summary'!$H$37</definedName>
    <definedName name="SD_34x1_78x22_9_B_0" localSheetId="10" hidden="1">'Unit Summary'!$D$37</definedName>
    <definedName name="SD_34x1_78x23_10_B_0" localSheetId="10" hidden="1">'Unit Summary'!$E$38</definedName>
    <definedName name="SD_34x1_78x23_17_B_1" localSheetId="10" hidden="1">'Unit Summary'!$I$38</definedName>
    <definedName name="SD_34x1_78x23_20_B_1" localSheetId="10" hidden="1">'Unit Summary'!$B$38</definedName>
    <definedName name="SD_34x1_78x23_8_B_0" localSheetId="10" hidden="1">'Unit Summary'!$H$38</definedName>
    <definedName name="SD_34x1_78x23_9_B_0" localSheetId="10" hidden="1">'Unit Summary'!$D$38</definedName>
    <definedName name="SD_34x1_78x24_10_B_0" localSheetId="10" hidden="1">'Unit Summary'!$E$39</definedName>
    <definedName name="SD_34x1_78x24_17_B_1" localSheetId="10" hidden="1">'Unit Summary'!$I$39</definedName>
    <definedName name="SD_34x1_78x24_20_B_1" localSheetId="10" hidden="1">'Unit Summary'!$B$39</definedName>
    <definedName name="SD_34x1_78x24_8_B_0" localSheetId="10" hidden="1">'Unit Summary'!$H$39</definedName>
    <definedName name="SD_34x1_78x24_9_B_0" localSheetId="10" hidden="1">'Unit Summary'!$D$39</definedName>
    <definedName name="SD_34x1_78x25_10_B_0" localSheetId="10" hidden="1">'Unit Summary'!$E$40</definedName>
    <definedName name="SD_34x1_78x25_17_B_1" localSheetId="10" hidden="1">'Unit Summary'!$I$40</definedName>
    <definedName name="SD_34x1_78x25_20_B_1" localSheetId="10" hidden="1">'Unit Summary'!$B$40</definedName>
    <definedName name="SD_34x1_78x25_8_B_0" localSheetId="10" hidden="1">'Unit Summary'!$H$40</definedName>
    <definedName name="SD_34x1_78x25_9_B_0" localSheetId="10" hidden="1">'Unit Summary'!$D$40</definedName>
    <definedName name="SD_34x1_78x26_10_B_0" localSheetId="10" hidden="1">'Unit Summary'!$E$41</definedName>
    <definedName name="SD_34x1_78x26_17_B_1" localSheetId="10" hidden="1">'Unit Summary'!$I$41</definedName>
    <definedName name="SD_34x1_78x26_20_B_1" localSheetId="10" hidden="1">'Unit Summary'!$B$41</definedName>
    <definedName name="SD_34x1_78x26_8_B_0" localSheetId="10" hidden="1">'Unit Summary'!$H$41</definedName>
    <definedName name="SD_34x1_78x26_9_B_0" localSheetId="10" hidden="1">'Unit Summary'!$D$41</definedName>
    <definedName name="SD_34x1_78x27_10_B_0" localSheetId="10" hidden="1">'Unit Summary'!$E$42</definedName>
    <definedName name="SD_34x1_78x27_17_B_1" localSheetId="10" hidden="1">'Unit Summary'!$I$42</definedName>
    <definedName name="SD_34x1_78x27_20_B_1" localSheetId="10" hidden="1">'Unit Summary'!$B$42</definedName>
    <definedName name="SD_34x1_78x27_8_B_0" localSheetId="10" hidden="1">'Unit Summary'!$H$42</definedName>
    <definedName name="SD_34x1_78x27_9_B_0" localSheetId="10" hidden="1">'Unit Summary'!$D$42</definedName>
    <definedName name="SD_34x1_78x28_10_B_0" localSheetId="10" hidden="1">'Unit Summary'!$E$43</definedName>
    <definedName name="SD_34x1_78x28_17_B_1" localSheetId="10" hidden="1">'Unit Summary'!$I$43</definedName>
    <definedName name="SD_34x1_78x28_20_B_1" localSheetId="10" hidden="1">'Unit Summary'!$B$43</definedName>
    <definedName name="SD_34x1_78x28_8_B_0" localSheetId="10" hidden="1">'Unit Summary'!$H$43</definedName>
    <definedName name="SD_34x1_78x28_9_B_0" localSheetId="10" hidden="1">'Unit Summary'!$D$43</definedName>
    <definedName name="SD_34x1_78x29_10_B_0" localSheetId="10" hidden="1">'Unit Summary'!$E$44</definedName>
    <definedName name="SD_34x1_78x29_17_B_1" localSheetId="10" hidden="1">'Unit Summary'!$I$44</definedName>
    <definedName name="SD_34x1_78x29_20_B_1" localSheetId="10" hidden="1">'Unit Summary'!$B$44</definedName>
    <definedName name="SD_34x1_78x29_8_B_0" localSheetId="10" hidden="1">'Unit Summary'!$H$44</definedName>
    <definedName name="SD_34x1_78x29_9_B_0" localSheetId="10" hidden="1">'Unit Summary'!$D$44</definedName>
    <definedName name="SD_34x1_78x3_10_B_0" localSheetId="10" hidden="1">'Unit Summary'!$E$18</definedName>
    <definedName name="SD_34x1_78x3_17_B_1" localSheetId="10" hidden="1">'Unit Summary'!$I$18</definedName>
    <definedName name="SD_34x1_78x3_20_B_1" localSheetId="10" hidden="1">'Unit Summary'!$B$18</definedName>
    <definedName name="SD_34x1_78x3_8_B_0" localSheetId="10" hidden="1">'Unit Summary'!$H$18</definedName>
    <definedName name="SD_34x1_78x3_9_B_0" localSheetId="10" hidden="1">'Unit Summary'!$D$18</definedName>
    <definedName name="SD_34x1_78x30_10_B_0" localSheetId="10" hidden="1">'Unit Summary'!$E$45</definedName>
    <definedName name="SD_34x1_78x30_17_B_1" localSheetId="10" hidden="1">'Unit Summary'!$I$45</definedName>
    <definedName name="SD_34x1_78x30_20_B_1" localSheetId="10" hidden="1">'Unit Summary'!$B$45</definedName>
    <definedName name="SD_34x1_78x30_8_B_0" localSheetId="10" hidden="1">'Unit Summary'!$H$45</definedName>
    <definedName name="SD_34x1_78x30_9_B_0" localSheetId="10" hidden="1">'Unit Summary'!$D$45</definedName>
    <definedName name="SD_34x1_78x31_10_B_0" localSheetId="10" hidden="1">'Unit Summary'!$E$46</definedName>
    <definedName name="SD_34x1_78x31_17_B_1" localSheetId="10" hidden="1">'Unit Summary'!$I$46</definedName>
    <definedName name="SD_34x1_78x31_20_B_1" localSheetId="10" hidden="1">'Unit Summary'!$B$46</definedName>
    <definedName name="SD_34x1_78x31_8_B_0" localSheetId="10" hidden="1">'Unit Summary'!$H$46</definedName>
    <definedName name="SD_34x1_78x31_9_B_0" localSheetId="10" hidden="1">'Unit Summary'!$D$46</definedName>
    <definedName name="SD_34x1_78x32_10_B_0" localSheetId="10" hidden="1">'Unit Summary'!$E$47</definedName>
    <definedName name="SD_34x1_78x32_17_B_1" localSheetId="10" hidden="1">'Unit Summary'!$I$47</definedName>
    <definedName name="SD_34x1_78x32_20_B_1" localSheetId="10" hidden="1">'Unit Summary'!$B$47</definedName>
    <definedName name="SD_34x1_78x32_8_B_0" localSheetId="10" hidden="1">'Unit Summary'!$H$47</definedName>
    <definedName name="SD_34x1_78x32_9_B_0" localSheetId="10" hidden="1">'Unit Summary'!$D$47</definedName>
    <definedName name="SD_34x1_78x33_10_B_0" localSheetId="10" hidden="1">'Unit Summary'!$E$48</definedName>
    <definedName name="SD_34x1_78x33_17_B_1" localSheetId="10" hidden="1">'Unit Summary'!$I$48</definedName>
    <definedName name="SD_34x1_78x33_20_B_1" localSheetId="10" hidden="1">'Unit Summary'!$B$48</definedName>
    <definedName name="SD_34x1_78x33_8_B_0" localSheetId="10" hidden="1">'Unit Summary'!$H$48</definedName>
    <definedName name="SD_34x1_78x33_9_B_0" localSheetId="10" hidden="1">'Unit Summary'!$D$48</definedName>
    <definedName name="SD_34x1_78x34_10_B_0" localSheetId="10" hidden="1">'Unit Summary'!$E$49</definedName>
    <definedName name="SD_34x1_78x34_17_B_1" localSheetId="10" hidden="1">'Unit Summary'!$I$49</definedName>
    <definedName name="SD_34x1_78x34_20_B_1" localSheetId="10" hidden="1">'Unit Summary'!$B$49</definedName>
    <definedName name="SD_34x1_78x34_8_B_0" localSheetId="10" hidden="1">'Unit Summary'!$H$49</definedName>
    <definedName name="SD_34x1_78x34_9_B_0" localSheetId="10" hidden="1">'Unit Summary'!$D$49</definedName>
    <definedName name="SD_34x1_78x35_10_B_0" localSheetId="10" hidden="1">'Unit Summary'!$E$50</definedName>
    <definedName name="SD_34x1_78x35_17_B_1" localSheetId="10" hidden="1">'Unit Summary'!$I$50</definedName>
    <definedName name="SD_34x1_78x35_20_B_1" localSheetId="10" hidden="1">'Unit Summary'!$B$50</definedName>
    <definedName name="SD_34x1_78x35_8_B_0" localSheetId="10" hidden="1">'Unit Summary'!$H$50</definedName>
    <definedName name="SD_34x1_78x35_9_B_0" localSheetId="10" hidden="1">'Unit Summary'!$D$50</definedName>
    <definedName name="SD_34x1_78x36_10_B_0" localSheetId="10" hidden="1">'Unit Summary'!$E$51</definedName>
    <definedName name="SD_34x1_78x36_17_B_1" localSheetId="10" hidden="1">'Unit Summary'!$I$51</definedName>
    <definedName name="SD_34x1_78x36_20_B_1" localSheetId="10" hidden="1">'Unit Summary'!$B$51</definedName>
    <definedName name="SD_34x1_78x36_8_B_0" localSheetId="10" hidden="1">'Unit Summary'!$H$51</definedName>
    <definedName name="SD_34x1_78x36_9_B_0" localSheetId="10" hidden="1">'Unit Summary'!$D$51</definedName>
    <definedName name="SD_34x1_78x37_10_B_0" localSheetId="10" hidden="1">'Unit Summary'!$E$52</definedName>
    <definedName name="SD_34x1_78x37_17_B_1" localSheetId="10" hidden="1">'Unit Summary'!$I$52</definedName>
    <definedName name="SD_34x1_78x37_20_B_1" localSheetId="10" hidden="1">'Unit Summary'!$B$52</definedName>
    <definedName name="SD_34x1_78x37_8_B_0" localSheetId="10" hidden="1">'Unit Summary'!$H$52</definedName>
    <definedName name="SD_34x1_78x37_9_B_0" localSheetId="10" hidden="1">'Unit Summary'!$D$52</definedName>
    <definedName name="SD_34x1_78x38_10_B_0" localSheetId="10" hidden="1">'Unit Summary'!$E$53</definedName>
    <definedName name="SD_34x1_78x38_17_B_1" localSheetId="10" hidden="1">'Unit Summary'!$I$53</definedName>
    <definedName name="SD_34x1_78x38_20_B_1" localSheetId="10" hidden="1">'Unit Summary'!$B$53</definedName>
    <definedName name="SD_34x1_78x38_8_B_0" localSheetId="10" hidden="1">'Unit Summary'!$H$53</definedName>
    <definedName name="SD_34x1_78x38_9_B_0" localSheetId="10" hidden="1">'Unit Summary'!$D$53</definedName>
    <definedName name="SD_34x1_78x39_10_B_0" localSheetId="10" hidden="1">'Unit Summary'!$E$54</definedName>
    <definedName name="SD_34x1_78x39_17_B_1" localSheetId="10" hidden="1">'Unit Summary'!$I$54</definedName>
    <definedName name="SD_34x1_78x39_20_B_1" localSheetId="10" hidden="1">'Unit Summary'!$B$54</definedName>
    <definedName name="SD_34x1_78x39_8_B_0" localSheetId="10" hidden="1">'Unit Summary'!$H$54</definedName>
    <definedName name="SD_34x1_78x39_9_B_0" localSheetId="10" hidden="1">'Unit Summary'!$D$54</definedName>
    <definedName name="SD_34x1_78x4_10_B_0" localSheetId="10" hidden="1">'Unit Summary'!$E$19</definedName>
    <definedName name="SD_34x1_78x4_17_B_1" localSheetId="10" hidden="1">'Unit Summary'!$I$19</definedName>
    <definedName name="SD_34x1_78x4_20_B_1" localSheetId="10" hidden="1">'Unit Summary'!$B$19</definedName>
    <definedName name="SD_34x1_78x4_8_B_0" localSheetId="10" hidden="1">'Unit Summary'!$H$19</definedName>
    <definedName name="SD_34x1_78x4_9_B_0" localSheetId="10" hidden="1">'Unit Summary'!$D$19</definedName>
    <definedName name="SD_34x1_78x40_10_B_0" localSheetId="10" hidden="1">'Unit Summary'!$E$55</definedName>
    <definedName name="SD_34x1_78x40_17_B_1" localSheetId="10" hidden="1">'Unit Summary'!$I$55</definedName>
    <definedName name="SD_34x1_78x40_20_B_1" localSheetId="10" hidden="1">'Unit Summary'!$B$55</definedName>
    <definedName name="SD_34x1_78x40_8_B_0" localSheetId="10" hidden="1">'Unit Summary'!$H$55</definedName>
    <definedName name="SD_34x1_78x40_9_B_0" localSheetId="10" hidden="1">'Unit Summary'!$D$55</definedName>
    <definedName name="SD_34x1_78x41_10_B_0" localSheetId="10" hidden="1">'Unit Summary'!$E$56</definedName>
    <definedName name="SD_34x1_78x41_17_B_1" localSheetId="10" hidden="1">'Unit Summary'!$I$56</definedName>
    <definedName name="SD_34x1_78x41_20_B_1" localSheetId="10" hidden="1">'Unit Summary'!$B$56</definedName>
    <definedName name="SD_34x1_78x41_8_B_0" localSheetId="10" hidden="1">'Unit Summary'!$H$56</definedName>
    <definedName name="SD_34x1_78x41_9_B_0" localSheetId="10" hidden="1">'Unit Summary'!$D$56</definedName>
    <definedName name="SD_34x1_78x5_10_B_0" localSheetId="10" hidden="1">'Unit Summary'!$E$20</definedName>
    <definedName name="SD_34x1_78x5_17_B_1" localSheetId="10" hidden="1">'Unit Summary'!$I$20</definedName>
    <definedName name="SD_34x1_78x5_20_B_1" localSheetId="10" hidden="1">'Unit Summary'!$B$20</definedName>
    <definedName name="SD_34x1_78x5_8_B_0" localSheetId="10" hidden="1">'Unit Summary'!$H$20</definedName>
    <definedName name="SD_34x1_78x5_9_B_0" localSheetId="10" hidden="1">'Unit Summary'!$D$20</definedName>
    <definedName name="SD_34x1_78x6_10_B_0" localSheetId="10" hidden="1">'Unit Summary'!$E$21</definedName>
    <definedName name="SD_34x1_78x6_17_B_1" localSheetId="10" hidden="1">'Unit Summary'!$I$21</definedName>
    <definedName name="SD_34x1_78x6_20_B_1" localSheetId="10" hidden="1">'Unit Summary'!$B$21</definedName>
    <definedName name="SD_34x1_78x6_8_B_0" localSheetId="10" hidden="1">'Unit Summary'!$H$21</definedName>
    <definedName name="SD_34x1_78x6_9_B_0" localSheetId="10" hidden="1">'Unit Summary'!$D$21</definedName>
    <definedName name="SD_34x1_78x7_10_B_0" localSheetId="10" hidden="1">'Unit Summary'!$E$22</definedName>
    <definedName name="SD_34x1_78x7_17_B_1" localSheetId="10" hidden="1">'Unit Summary'!$I$22</definedName>
    <definedName name="SD_34x1_78x7_20_B_1" localSheetId="10" hidden="1">'Unit Summary'!$B$22</definedName>
    <definedName name="SD_34x1_78x7_8_B_0" localSheetId="10" hidden="1">'Unit Summary'!$H$22</definedName>
    <definedName name="SD_34x1_78x7_9_B_0" localSheetId="10" hidden="1">'Unit Summary'!$D$22</definedName>
    <definedName name="SD_34x1_78x8_10_B_0" localSheetId="10" hidden="1">'Unit Summary'!$E$23</definedName>
    <definedName name="SD_34x1_78x8_17_B_1" localSheetId="10" hidden="1">'Unit Summary'!$I$23</definedName>
    <definedName name="SD_34x1_78x8_20_B_1" localSheetId="10" hidden="1">'Unit Summary'!$B$23</definedName>
    <definedName name="SD_34x1_78x8_8_B_0" localSheetId="10" hidden="1">'Unit Summary'!$H$23</definedName>
    <definedName name="SD_34x1_78x8_9_B_0" localSheetId="10" hidden="1">'Unit Summary'!$D$23</definedName>
    <definedName name="SD_34x1_78x9_10_B_0" localSheetId="10" hidden="1">'Unit Summary'!$E$24</definedName>
    <definedName name="SD_34x1_78x9_17_B_1" localSheetId="10" hidden="1">'Unit Summary'!$I$24</definedName>
    <definedName name="SD_34x1_78x9_20_B_1" localSheetId="10" hidden="1">'Unit Summary'!$B$24</definedName>
    <definedName name="SD_34x1_78x9_8_B_0" localSheetId="10" hidden="1">'Unit Summary'!$H$24</definedName>
    <definedName name="SD_34x1_78x9_9_B_0" localSheetId="10" hidden="1">'Unit Summary'!$D$24</definedName>
    <definedName name="SD_6454i771x1_10_B_0" localSheetId="3" hidden="1">Preliminary!$D$50</definedName>
    <definedName name="SD_6454i771x1_17_B_0" localSheetId="17" hidden="1">'Development Schedule'!$D$35</definedName>
    <definedName name="SD_6454i771x1_18_B_0" localSheetId="17" hidden="1">'Development Schedule'!$D$36</definedName>
    <definedName name="SD_6454i771x1_8_B_0" localSheetId="3" hidden="1">Preliminary!$D$42</definedName>
    <definedName name="SD_D_PL_AirConditioningType" hidden="1">SD_Dropdowns!$JO$2:$JP$8</definedName>
    <definedName name="SD_D_PL_AirConditioningType_Name" localSheetId="0" hidden="1">[1]SD_Dropdowns!$JO$2:$JO$8</definedName>
    <definedName name="SD_D_PL_AirConditioningType_Name" hidden="1">SD_Dropdowns!$JO$2:$JO$8</definedName>
    <definedName name="SD_D_PL_AirConditioningType_Value" hidden="1">SD_Dropdowns!$JP$2:$JP$8</definedName>
    <definedName name="SD_D_PL_BldgAllocType" hidden="1">SD_Dropdowns!$JK$2:$JL$8</definedName>
    <definedName name="SD_D_PL_BldgAllocType_Name" localSheetId="0" hidden="1">[1]SD_Dropdowns!$JK$2:$JK$8</definedName>
    <definedName name="SD_D_PL_BldgAllocType_Name" hidden="1">SD_Dropdowns!$JK$2:$JK$8</definedName>
    <definedName name="SD_D_PL_BldgAllocType_Value" hidden="1">SD_Dropdowns!$JL$2:$JL$8</definedName>
    <definedName name="SD_D_PL_BuildingType" hidden="1">SD_Dropdowns!$DU$2:$DV$11</definedName>
    <definedName name="SD_D_PL_BuildingType_Name" hidden="1">SD_Dropdowns!$DU$2:$DU$11</definedName>
    <definedName name="SD_D_PL_BuildingType_Value" hidden="1">SD_Dropdowns!$DV$2:$DV$11</definedName>
    <definedName name="SD_D_PL_CookingType" hidden="1">SD_Dropdowns!$JS$2:$JT$5</definedName>
    <definedName name="SD_D_PL_CookingType_Name" localSheetId="0" hidden="1">[1]SD_Dropdowns!$JS$2:$JS$5</definedName>
    <definedName name="SD_D_PL_CookingType_Name" hidden="1">SD_Dropdowns!$JS$2:$JS$5</definedName>
    <definedName name="SD_D_PL_CookingType_Value" hidden="1">SD_Dropdowns!$JT$2:$JT$5</definedName>
    <definedName name="SD_D_PL_ExtendedUseAgreement" hidden="1">SD_Dropdowns!$JE$2:$JF$4</definedName>
    <definedName name="SD_D_PL_ExtendedUseAgreement_Name" localSheetId="0" hidden="1">[1]SD_Dropdowns!$JE$2:$JE$4</definedName>
    <definedName name="SD_D_PL_ExtendedUseAgreement_Name" hidden="1">SD_Dropdowns!$JE$2:$JE$4</definedName>
    <definedName name="SD_D_PL_ExtendedUseAgreement_Value" hidden="1">SD_Dropdowns!$JF$2:$JF$4</definedName>
    <definedName name="SD_D_PL_ExtendedUseRestriction" hidden="1">SD_Dropdowns!$CW$2:$CX$4</definedName>
    <definedName name="SD_D_PL_ExtendedUseRestriction_Name" hidden="1">SD_Dropdowns!$CW$2:$CW$4</definedName>
    <definedName name="SD_D_PL_ExtendedUseRestriction_Value" hidden="1">SD_Dropdowns!$CX$2:$CX$4</definedName>
    <definedName name="SD_D_PL_FinancingType" hidden="1">SD_Dropdowns!$JW$2:$JX$5</definedName>
    <definedName name="SD_D_PL_FinancingType_Name" localSheetId="0" hidden="1">[1]SD_Dropdowns!$JW$2:$JW$5</definedName>
    <definedName name="SD_D_PL_FinancingType_Name" hidden="1">SD_Dropdowns!$JW$2:$JW$5</definedName>
    <definedName name="SD_D_PL_FinancingType_Value" hidden="1">SD_Dropdowns!$JX$2:$JX$5</definedName>
    <definedName name="SD_D_PL_GeneralDealPurpose" hidden="1">SD_Dropdowns!$BI$2:$BJ$7</definedName>
    <definedName name="SD_D_PL_GeneralDealPurpose_Name" hidden="1">SD_Dropdowns!$BI$2:$BI$7</definedName>
    <definedName name="SD_D_PL_GeneralDealPurpose_Value" hidden="1">SD_Dropdowns!$BJ$2:$BJ$7</definedName>
    <definedName name="SD_D_PL_HeatingType" hidden="1">SD_Dropdowns!$JM$2:$JN$13</definedName>
    <definedName name="SD_D_PL_HeatingType_Name" localSheetId="0" hidden="1">[1]SD_Dropdowns!$JM$2:$JM$13</definedName>
    <definedName name="SD_D_PL_HeatingType_Name" hidden="1">SD_Dropdowns!$JM$2:$JM$13</definedName>
    <definedName name="SD_D_PL_HeatingType_Value" hidden="1">SD_Dropdowns!$JN$2:$JN$13</definedName>
    <definedName name="SD_D_PL_HotWaterType" hidden="1">SD_Dropdowns!$JQ$2:$JR$5</definedName>
    <definedName name="SD_D_PL_HotWaterType_Name" localSheetId="0" hidden="1">[1]SD_Dropdowns!$JQ$2:$JQ$5</definedName>
    <definedName name="SD_D_PL_HotWaterType_Name" hidden="1">SD_Dropdowns!$JQ$2:$JQ$5</definedName>
    <definedName name="SD_D_PL_HotWaterType_Value" hidden="1">SD_Dropdowns!$JR$2:$JR$5</definedName>
    <definedName name="SD_D_PL_IncomeTarget" hidden="1">SD_Dropdowns!$JY$2:$JZ$11</definedName>
    <definedName name="SD_D_PL_IncomeTarget_Name" localSheetId="0" hidden="1">[1]SD_Dropdowns!$JY$2:$JY$11</definedName>
    <definedName name="SD_D_PL_IncomeTarget_Name" hidden="1">SD_Dropdowns!$JY$2:$JY$11</definedName>
    <definedName name="SD_D_PL_IncomeTarget_Value" hidden="1">SD_Dropdowns!$JZ$2:$JZ$11</definedName>
    <definedName name="SD_D_PL_Jurisdiction" hidden="1">SD_Dropdowns!$IY$2:$IZ$107</definedName>
    <definedName name="SD_D_PL_Jurisdiction_Name" localSheetId="0" hidden="1">[1]SD_Dropdowns!$IY$2:$IY$107</definedName>
    <definedName name="SD_D_PL_Jurisdiction_Name" hidden="1">SD_Dropdowns!$IY$2:$IY$107</definedName>
    <definedName name="SD_D_PL_Jurisdiction_Value" hidden="1">SD_Dropdowns!$IZ$2:$IZ$107</definedName>
    <definedName name="SD_D_PL_PoolType" hidden="1">SD_Dropdowns!$JI$2:$JJ$6</definedName>
    <definedName name="SD_D_PL_PoolType_Name" localSheetId="0" hidden="1">[1]SD_Dropdowns!$JI$2:$JI$6</definedName>
    <definedName name="SD_D_PL_PoolType_Name" hidden="1">SD_Dropdowns!$JI$2:$JI$6</definedName>
    <definedName name="SD_D_PL_PoolType_Value" hidden="1">SD_Dropdowns!$JJ$2:$JJ$6</definedName>
    <definedName name="SD_D_PL_SiteControlType" hidden="1">SD_Dropdowns!$JG$2:$JH$7</definedName>
    <definedName name="SD_D_PL_SiteControlType_Name" localSheetId="0" hidden="1">[1]SD_Dropdowns!$JG$2:$JG$7</definedName>
    <definedName name="SD_D_PL_SiteControlType_Name" hidden="1">SD_Dropdowns!$JG$2:$JG$7</definedName>
    <definedName name="SD_D_PL_SiteControlType_Value" hidden="1">SD_Dropdowns!$JH$2:$JH$7</definedName>
    <definedName name="SD_D_PL_State" hidden="1">SD_Dropdowns!$IW$2:$IX$53</definedName>
    <definedName name="SD_D_PL_State_Name" localSheetId="0" hidden="1">[1]SD_Dropdowns!$IW$2:$IW$53</definedName>
    <definedName name="SD_D_PL_State_Name" hidden="1">SD_Dropdowns!$IW$2:$IW$53</definedName>
    <definedName name="SD_D_PL_State_Value" hidden="1">SD_Dropdowns!$IX$2:$IX$53</definedName>
    <definedName name="SD_D_PL_TargetType" hidden="1">SD_Dropdowns!$JC$2:$JD$5</definedName>
    <definedName name="SD_D_PL_TargetType_Name" localSheetId="0" hidden="1">[1]SD_Dropdowns!$JC$2:$JC$5</definedName>
    <definedName name="SD_D_PL_TargetType_Name" hidden="1">SD_Dropdowns!$JC$2:$JC$5</definedName>
    <definedName name="SD_D_PL_TargetType_Value" hidden="1">SD_Dropdowns!$JD$2:$JD$5</definedName>
    <definedName name="SD_D_PL_TaxCreditPercentType" hidden="1">SD_Dropdowns!$JA$2:$JB$5</definedName>
    <definedName name="SD_D_PL_TaxCreditPercentType_Name" localSheetId="0" hidden="1">[1]SD_Dropdowns!$JA$2:$JA$5</definedName>
    <definedName name="SD_D_PL_TaxCreditPercentType_Name" hidden="1">SD_Dropdowns!$JA$2:$JA$5</definedName>
    <definedName name="SD_D_PL_TaxCreditPercentType_Value" hidden="1">SD_Dropdowns!$JB$2:$JB$5</definedName>
    <definedName name="SD_D_PL_TCPropertyStage" hidden="1">SD_Dropdowns!$DW$2:$DX$9</definedName>
    <definedName name="SD_D_PL_TCPropertyStage_Name" hidden="1">SD_Dropdowns!$DW$2:$DW$9</definedName>
    <definedName name="SD_D_PL_TCPropertyStage_Value" hidden="1">SD_Dropdowns!$DX$2:$DX$9</definedName>
    <definedName name="SD_D_PL_TCUnitMixType" hidden="1">SD_Dropdowns!$KA$2:$KB$8</definedName>
    <definedName name="SD_D_PL_TCUnitMixType_Name" localSheetId="0" hidden="1">[1]SD_Dropdowns!$KA$2:$KA$8</definedName>
    <definedName name="SD_D_PL_TCUnitMixType_Name" hidden="1">SD_Dropdowns!$KA$2:$KA$8</definedName>
    <definedName name="SD_D_PL_TCUnitMixType_Value" hidden="1">SD_Dropdowns!$KB$2:$KB$8</definedName>
    <definedName name="SD_D_PL_TCUnitType" hidden="1">SD_Dropdowns!$JU$2:$JV$22</definedName>
    <definedName name="SD_D_PL_TCUnitType_Name" localSheetId="0" hidden="1">[1]SD_Dropdowns!$JU$2:$JU$22</definedName>
    <definedName name="SD_D_PL_TCUnitType_Name" hidden="1">SD_Dropdowns!$JU$2:$JU$22</definedName>
    <definedName name="SD_D_PL_TCUnitType_Value" hidden="1">SD_Dropdowns!$JV$2:$JV$22</definedName>
    <definedName name="Text169" localSheetId="13">Utility!$N$26</definedName>
    <definedName name="Text87" localSheetId="13">Utility!$N$22</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0" i="11" l="1"/>
  <c r="H69" i="11"/>
  <c r="H68" i="11"/>
  <c r="H67" i="11"/>
  <c r="H66" i="11"/>
  <c r="H65" i="11"/>
  <c r="H64" i="11"/>
  <c r="K64" i="11"/>
  <c r="I70" i="11"/>
  <c r="I69" i="11"/>
  <c r="I68" i="11"/>
  <c r="I67" i="11"/>
  <c r="I66" i="11"/>
  <c r="I65" i="11"/>
  <c r="I64" i="11"/>
  <c r="L18" i="49"/>
  <c r="E3" i="11"/>
  <c r="E4" i="11"/>
  <c r="F69" i="11" l="1"/>
  <c r="F68" i="11"/>
  <c r="F67" i="11"/>
  <c r="F66" i="11"/>
  <c r="F65" i="11"/>
  <c r="F64" i="11"/>
  <c r="E6" i="11"/>
  <c r="G63" i="8"/>
  <c r="E62" i="8"/>
  <c r="G61" i="8" s="1"/>
  <c r="L21" i="49" l="1"/>
  <c r="L19" i="49"/>
  <c r="L38" i="10"/>
  <c r="N49" i="7"/>
  <c r="N38" i="7"/>
  <c r="N32" i="7"/>
  <c r="N27" i="7"/>
  <c r="N16" i="7"/>
  <c r="N12" i="7"/>
  <c r="M31" i="8"/>
  <c r="M25" i="8"/>
  <c r="M19" i="8"/>
  <c r="M32" i="8" l="1"/>
  <c r="M34" i="8" s="1"/>
  <c r="M40" i="8" s="1"/>
  <c r="M42" i="8" s="1"/>
  <c r="M43" i="8" s="1"/>
  <c r="M45" i="8" s="1"/>
  <c r="M48" i="8" s="1"/>
  <c r="N58" i="7"/>
  <c r="J16" i="49" l="1"/>
  <c r="L20" i="49" s="1"/>
  <c r="F21" i="18"/>
  <c r="E5" i="11" l="1"/>
  <c r="C57" i="11"/>
  <c r="E69" i="11"/>
  <c r="E68" i="11"/>
  <c r="E67" i="11"/>
  <c r="E66" i="11"/>
  <c r="E65" i="11"/>
  <c r="E64" i="11"/>
  <c r="I71" i="8" l="1"/>
  <c r="G71" i="8"/>
  <c r="T38" i="10" l="1"/>
  <c r="R38" i="10"/>
  <c r="P38" i="10"/>
  <c r="N38" i="10"/>
  <c r="I65" i="8"/>
  <c r="G65" i="8"/>
  <c r="H57" i="11"/>
  <c r="L10" i="5" s="1"/>
  <c r="F57" i="11"/>
  <c r="E57" i="11"/>
  <c r="D57" i="11"/>
  <c r="D16" i="57"/>
  <c r="D15" i="57"/>
  <c r="E15" i="57" s="1"/>
  <c r="F15" i="57" s="1"/>
  <c r="G15" i="57" s="1"/>
  <c r="H15" i="57" s="1"/>
  <c r="I15" i="57" s="1"/>
  <c r="J15" i="57" s="1"/>
  <c r="K15" i="57" s="1"/>
  <c r="L15" i="57" s="1"/>
  <c r="M15" i="57" s="1"/>
  <c r="N15" i="57" s="1"/>
  <c r="O15" i="57" s="1"/>
  <c r="P15" i="57" s="1"/>
  <c r="Q15" i="57" s="1"/>
  <c r="R15" i="57" s="1"/>
  <c r="S15" i="57" s="1"/>
  <c r="T15" i="57" s="1"/>
  <c r="U15" i="57" s="1"/>
  <c r="V15" i="57" s="1"/>
  <c r="W15" i="57" s="1"/>
  <c r="C1" i="57"/>
  <c r="E16" i="57"/>
  <c r="F16" i="57" s="1"/>
  <c r="G16" i="57" s="1"/>
  <c r="H16" i="57" s="1"/>
  <c r="I16" i="57" s="1"/>
  <c r="J16" i="57" s="1"/>
  <c r="K16" i="57" s="1"/>
  <c r="L16" i="57" s="1"/>
  <c r="M16" i="57" s="1"/>
  <c r="N16" i="57" s="1"/>
  <c r="O16" i="57" s="1"/>
  <c r="P16" i="57" s="1"/>
  <c r="Q16" i="57" s="1"/>
  <c r="R16" i="57" s="1"/>
  <c r="S16" i="57" s="1"/>
  <c r="T16" i="57" s="1"/>
  <c r="U16" i="57" s="1"/>
  <c r="V16" i="57" s="1"/>
  <c r="W16" i="57" s="1"/>
  <c r="E7" i="57"/>
  <c r="F7" i="57" s="1"/>
  <c r="G7" i="57" s="1"/>
  <c r="H7" i="57" s="1"/>
  <c r="I7" i="57" s="1"/>
  <c r="J7" i="57" s="1"/>
  <c r="K7" i="57" s="1"/>
  <c r="L7" i="57" s="1"/>
  <c r="M7" i="57" s="1"/>
  <c r="N7" i="57" s="1"/>
  <c r="O7" i="57" s="1"/>
  <c r="P7" i="57" s="1"/>
  <c r="Q7" i="57" s="1"/>
  <c r="R7" i="57" s="1"/>
  <c r="S7" i="57" s="1"/>
  <c r="T7" i="57" s="1"/>
  <c r="U7" i="57" s="1"/>
  <c r="V7" i="57" s="1"/>
  <c r="W7" i="57" s="1"/>
  <c r="K65" i="11" l="1"/>
  <c r="E37" i="5"/>
  <c r="F70" i="11"/>
  <c r="E70" i="11"/>
  <c r="I73" i="8"/>
  <c r="G69" i="8"/>
  <c r="G68" i="8"/>
  <c r="I69" i="8"/>
  <c r="I68" i="8"/>
  <c r="I67" i="8"/>
  <c r="G67" i="8"/>
  <c r="I43" i="5"/>
  <c r="I42" i="5"/>
  <c r="E39" i="5"/>
  <c r="G73" i="8"/>
  <c r="I10" i="5" l="1"/>
  <c r="L6" i="10" l="1"/>
  <c r="L32" i="7"/>
  <c r="J32" i="7"/>
  <c r="H32" i="7"/>
  <c r="F32" i="7"/>
  <c r="G48" i="11" l="1"/>
  <c r="H14" i="54" l="1"/>
  <c r="L10" i="54"/>
  <c r="H18" i="34"/>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16" i="11"/>
  <c r="H3" i="11" s="1"/>
  <c r="L5" i="5" s="1"/>
  <c r="H4" i="11"/>
  <c r="I5" i="5" l="1"/>
  <c r="H7" i="11"/>
  <c r="L11" i="5" s="1"/>
  <c r="H6" i="11"/>
  <c r="H5" i="11"/>
  <c r="E7" i="11"/>
  <c r="I8" i="5"/>
  <c r="N8" i="5" s="1"/>
  <c r="I7" i="5"/>
  <c r="L12" i="5" l="1"/>
  <c r="L13" i="5" s="1"/>
  <c r="I9" i="5"/>
  <c r="I11" i="5" s="1"/>
  <c r="I12" i="5" s="1"/>
  <c r="C2" i="57"/>
  <c r="M38" i="10"/>
  <c r="O38" i="10"/>
  <c r="Q38" i="10"/>
  <c r="S38" i="10"/>
  <c r="I13" i="5" l="1"/>
  <c r="S53" i="5"/>
  <c r="S13" i="5"/>
  <c r="N11" i="5"/>
  <c r="H39" i="34"/>
  <c r="H37" i="34"/>
  <c r="I23" i="18"/>
  <c r="I22" i="18"/>
  <c r="I21" i="18"/>
  <c r="I19" i="18"/>
  <c r="I44" i="16" l="1"/>
  <c r="J44" i="16"/>
  <c r="K44" i="16"/>
  <c r="L44" i="16"/>
  <c r="M44" i="16"/>
  <c r="N44" i="16"/>
  <c r="I43" i="16"/>
  <c r="J43" i="16"/>
  <c r="K43" i="16"/>
  <c r="L43" i="16"/>
  <c r="M43" i="16"/>
  <c r="N43" i="16"/>
  <c r="I42" i="16"/>
  <c r="J42" i="16"/>
  <c r="K42" i="16"/>
  <c r="L42" i="16"/>
  <c r="M42" i="16"/>
  <c r="N42" i="16"/>
  <c r="N38" i="16" l="1"/>
  <c r="N39" i="16"/>
  <c r="N40" i="16"/>
  <c r="N41" i="16"/>
  <c r="N37" i="16"/>
  <c r="M38" i="16"/>
  <c r="M39" i="16"/>
  <c r="M40" i="16"/>
  <c r="M41" i="16"/>
  <c r="M37" i="16"/>
  <c r="L38" i="16"/>
  <c r="L39" i="16"/>
  <c r="L40" i="16"/>
  <c r="L41" i="16"/>
  <c r="L37" i="16"/>
  <c r="K38" i="16"/>
  <c r="K39" i="16"/>
  <c r="K40" i="16"/>
  <c r="K41" i="16"/>
  <c r="K37" i="16"/>
  <c r="J38" i="16"/>
  <c r="J39" i="16"/>
  <c r="J40" i="16"/>
  <c r="J41" i="16"/>
  <c r="J37" i="16"/>
  <c r="I38" i="16"/>
  <c r="I39" i="16"/>
  <c r="I40" i="16"/>
  <c r="I41" i="16"/>
  <c r="I37" i="16"/>
  <c r="L7" i="10" l="1"/>
  <c r="L8" i="10"/>
  <c r="L9" i="10"/>
  <c r="L11" i="10"/>
  <c r="E25" i="8"/>
  <c r="E19" i="8"/>
  <c r="E31" i="8"/>
  <c r="I58" i="8" l="1"/>
  <c r="K58" i="8"/>
  <c r="L12" i="10"/>
  <c r="E32" i="8"/>
  <c r="G32" i="54"/>
  <c r="E20" i="54"/>
  <c r="H19" i="54"/>
  <c r="H18" i="54"/>
  <c r="H17" i="54"/>
  <c r="H16" i="54"/>
  <c r="H15" i="54"/>
  <c r="H20" i="54"/>
  <c r="D10" i="57" l="1"/>
  <c r="L13" i="10"/>
  <c r="L14" i="10" s="1"/>
  <c r="L16" i="7"/>
  <c r="E10" i="57" l="1"/>
  <c r="D13" i="57"/>
  <c r="F22" i="18"/>
  <c r="F23" i="18"/>
  <c r="E13" i="57" l="1"/>
  <c r="F10" i="57"/>
  <c r="G50" i="11"/>
  <c r="K5" i="11" s="1"/>
  <c r="G51" i="11"/>
  <c r="K7" i="11" s="1"/>
  <c r="G52" i="11"/>
  <c r="G53" i="11"/>
  <c r="G54" i="11"/>
  <c r="G55" i="11"/>
  <c r="G56"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9" i="11"/>
  <c r="K4" i="11" s="1"/>
  <c r="F13" i="57" l="1"/>
  <c r="G10" i="57"/>
  <c r="K6" i="11"/>
  <c r="I6" i="5"/>
  <c r="K3" i="11"/>
  <c r="F19" i="18"/>
  <c r="D18" i="57" s="1"/>
  <c r="F16" i="18"/>
  <c r="D16" i="18" s="1"/>
  <c r="D30" i="16"/>
  <c r="H29" i="34"/>
  <c r="D29" i="34"/>
  <c r="D21" i="34"/>
  <c r="G47" i="11"/>
  <c r="G46" i="11"/>
  <c r="G45" i="11"/>
  <c r="D13" i="18"/>
  <c r="F13" i="18" s="1"/>
  <c r="L9" i="5"/>
  <c r="N9" i="5" s="1"/>
  <c r="L7" i="5"/>
  <c r="L6" i="5"/>
  <c r="K31" i="8"/>
  <c r="I31" i="8"/>
  <c r="G31" i="8"/>
  <c r="K25" i="8"/>
  <c r="I25" i="8"/>
  <c r="G25" i="8"/>
  <c r="K19" i="8"/>
  <c r="I19" i="8"/>
  <c r="G19" i="8"/>
  <c r="F56" i="7"/>
  <c r="L49" i="7"/>
  <c r="J49" i="7"/>
  <c r="H49" i="7"/>
  <c r="F49" i="7"/>
  <c r="L38" i="7"/>
  <c r="J38" i="7"/>
  <c r="H38" i="7"/>
  <c r="F38" i="7"/>
  <c r="L27" i="7"/>
  <c r="J27" i="7"/>
  <c r="H27" i="7"/>
  <c r="F27" i="7"/>
  <c r="J16" i="7"/>
  <c r="H16" i="7"/>
  <c r="F16" i="7"/>
  <c r="L12" i="7"/>
  <c r="J12" i="7"/>
  <c r="H12" i="7"/>
  <c r="F12" i="7"/>
  <c r="K61" i="8" l="1"/>
  <c r="I61" i="8"/>
  <c r="F58" i="7"/>
  <c r="E33" i="8" s="1"/>
  <c r="G13" i="57"/>
  <c r="H10" i="57"/>
  <c r="E18" i="57"/>
  <c r="D21" i="57"/>
  <c r="G57" i="11"/>
  <c r="R19" i="5"/>
  <c r="H58" i="7"/>
  <c r="G33" i="8" s="1"/>
  <c r="J58" i="7"/>
  <c r="I33" i="8" s="1"/>
  <c r="L58" i="7"/>
  <c r="K33" i="8" s="1"/>
  <c r="K32" i="8"/>
  <c r="G32" i="8"/>
  <c r="N5" i="5"/>
  <c r="N6" i="5"/>
  <c r="N7" i="5"/>
  <c r="I32" i="8"/>
  <c r="H31" i="34"/>
  <c r="H35" i="34" s="1"/>
  <c r="H13" i="57" l="1"/>
  <c r="I10" i="57"/>
  <c r="D9" i="57"/>
  <c r="D12" i="57" s="1"/>
  <c r="D14" i="57" s="1"/>
  <c r="D17" i="57" s="1"/>
  <c r="D19" i="57" s="1"/>
  <c r="D23" i="57" s="1"/>
  <c r="D33" i="57" s="1"/>
  <c r="D9" i="18"/>
  <c r="F9" i="18" s="1"/>
  <c r="E21" i="57"/>
  <c r="F18" i="57"/>
  <c r="G58" i="11"/>
  <c r="G59" i="11" s="1"/>
  <c r="G60" i="11" s="1"/>
  <c r="K34" i="8"/>
  <c r="K40" i="8" s="1"/>
  <c r="G34" i="8"/>
  <c r="G40" i="8" s="1"/>
  <c r="D10" i="18"/>
  <c r="F10" i="18" s="1"/>
  <c r="I34" i="8"/>
  <c r="I40" i="8" s="1"/>
  <c r="N12" i="5"/>
  <c r="N10" i="5"/>
  <c r="E34" i="8"/>
  <c r="G47" i="16" s="1"/>
  <c r="D45" i="16" s="1"/>
  <c r="F15" i="18"/>
  <c r="D15" i="18" s="1"/>
  <c r="G58" i="8" l="1"/>
  <c r="G59" i="8"/>
  <c r="D35" i="57"/>
  <c r="D36" i="57" s="1"/>
  <c r="D47" i="16"/>
  <c r="J45" i="16"/>
  <c r="K45" i="16"/>
  <c r="M45" i="16"/>
  <c r="N45" i="16"/>
  <c r="L45" i="16"/>
  <c r="I13" i="57"/>
  <c r="J10" i="57"/>
  <c r="E9" i="57"/>
  <c r="E12" i="57" s="1"/>
  <c r="G18" i="57"/>
  <c r="F21" i="57"/>
  <c r="K42" i="8"/>
  <c r="K43" i="8" s="1"/>
  <c r="I42" i="8"/>
  <c r="I43" i="8" s="1"/>
  <c r="G42" i="8"/>
  <c r="G43" i="8" s="1"/>
  <c r="G45" i="8" s="1"/>
  <c r="G48" i="8" s="1"/>
  <c r="D11" i="18"/>
  <c r="D12" i="18" s="1"/>
  <c r="F12" i="18" s="1"/>
  <c r="N13" i="5"/>
  <c r="F11" i="18"/>
  <c r="J13" i="57" l="1"/>
  <c r="K10" i="57"/>
  <c r="F9" i="57"/>
  <c r="F12" i="57" s="1"/>
  <c r="F14" i="57" s="1"/>
  <c r="F17" i="57" s="1"/>
  <c r="F19" i="57" s="1"/>
  <c r="F23" i="57" s="1"/>
  <c r="F33" i="57" s="1"/>
  <c r="E14" i="57"/>
  <c r="E17" i="57" s="1"/>
  <c r="E19" i="57" s="1"/>
  <c r="E23" i="57" s="1"/>
  <c r="E33" i="57" s="1"/>
  <c r="G21" i="57"/>
  <c r="H18" i="57"/>
  <c r="K45" i="8"/>
  <c r="K48" i="8" s="1"/>
  <c r="I45" i="8"/>
  <c r="I48" i="8" s="1"/>
  <c r="D14" i="18"/>
  <c r="D17" i="18" s="1"/>
  <c r="D26" i="18" s="1"/>
  <c r="F14" i="18"/>
  <c r="F17" i="18" s="1"/>
  <c r="F26" i="18" s="1"/>
  <c r="K13" i="57" l="1"/>
  <c r="L10" i="57"/>
  <c r="G9" i="57"/>
  <c r="H9" i="57" s="1"/>
  <c r="H12" i="57" s="1"/>
  <c r="H14" i="57" s="1"/>
  <c r="H17" i="57" s="1"/>
  <c r="H19" i="57" s="1"/>
  <c r="H23" i="57" s="1"/>
  <c r="H33" i="57" s="1"/>
  <c r="H21" i="57"/>
  <c r="I18" i="57"/>
  <c r="F20" i="18"/>
  <c r="L13" i="57" l="1"/>
  <c r="M10" i="57"/>
  <c r="I9" i="57"/>
  <c r="I12" i="57" s="1"/>
  <c r="I14" i="57" s="1"/>
  <c r="I17" i="57" s="1"/>
  <c r="I19" i="57" s="1"/>
  <c r="G12" i="57"/>
  <c r="G14" i="57" s="1"/>
  <c r="G17" i="57" s="1"/>
  <c r="G19" i="57" s="1"/>
  <c r="G23" i="57" s="1"/>
  <c r="G33" i="57" s="1"/>
  <c r="J18" i="57"/>
  <c r="I21" i="57"/>
  <c r="M13" i="57" l="1"/>
  <c r="N10" i="57"/>
  <c r="J9" i="57"/>
  <c r="J12" i="57" s="1"/>
  <c r="J14" i="57" s="1"/>
  <c r="J17" i="57" s="1"/>
  <c r="J19" i="57" s="1"/>
  <c r="J23" i="57" s="1"/>
  <c r="J33" i="57" s="1"/>
  <c r="K18" i="57"/>
  <c r="J21" i="57"/>
  <c r="I23" i="57"/>
  <c r="I33" i="57" s="1"/>
  <c r="N13" i="57" l="1"/>
  <c r="O10" i="57"/>
  <c r="K9" i="57"/>
  <c r="K12" i="57" s="1"/>
  <c r="K14" i="57" s="1"/>
  <c r="K17" i="57" s="1"/>
  <c r="K19" i="57" s="1"/>
  <c r="K23" i="57" s="1"/>
  <c r="K33" i="57" s="1"/>
  <c r="L18" i="57"/>
  <c r="K21" i="57"/>
  <c r="O13" i="57" l="1"/>
  <c r="P10" i="57"/>
  <c r="L9" i="57"/>
  <c r="L12" i="57" s="1"/>
  <c r="L14" i="57" s="1"/>
  <c r="L17" i="57" s="1"/>
  <c r="L19" i="57" s="1"/>
  <c r="L23" i="57" s="1"/>
  <c r="L33" i="57" s="1"/>
  <c r="M18" i="57"/>
  <c r="L21" i="57"/>
  <c r="P13" i="57" l="1"/>
  <c r="Q10" i="57"/>
  <c r="M9" i="57"/>
  <c r="M12" i="57" s="1"/>
  <c r="M14" i="57" s="1"/>
  <c r="M17" i="57" s="1"/>
  <c r="M19" i="57" s="1"/>
  <c r="N18" i="57"/>
  <c r="M21" i="57"/>
  <c r="Q13" i="57" l="1"/>
  <c r="R10" i="57"/>
  <c r="N9" i="57"/>
  <c r="O9" i="57" s="1"/>
  <c r="N21" i="57"/>
  <c r="O18" i="57"/>
  <c r="M23" i="57"/>
  <c r="M33" i="57" s="1"/>
  <c r="D37" i="57"/>
  <c r="N12" i="57"/>
  <c r="N14" i="57" s="1"/>
  <c r="N17" i="57" s="1"/>
  <c r="N19" i="57" s="1"/>
  <c r="N23" i="57" s="1"/>
  <c r="N33" i="57" s="1"/>
  <c r="R13" i="57" l="1"/>
  <c r="S10" i="57"/>
  <c r="P18" i="57"/>
  <c r="O21" i="57"/>
  <c r="O12" i="57"/>
  <c r="O14" i="57" s="1"/>
  <c r="O17" i="57" s="1"/>
  <c r="O19" i="57" s="1"/>
  <c r="O23" i="57" s="1"/>
  <c r="O33" i="57" s="1"/>
  <c r="P9" i="57"/>
  <c r="S13" i="57" l="1"/>
  <c r="T10" i="57"/>
  <c r="Q18" i="57"/>
  <c r="P21" i="57"/>
  <c r="P12" i="57"/>
  <c r="P14" i="57" s="1"/>
  <c r="P17" i="57" s="1"/>
  <c r="P19" i="57" s="1"/>
  <c r="P23" i="57" s="1"/>
  <c r="P33" i="57" s="1"/>
  <c r="Q9" i="57"/>
  <c r="T13" i="57" l="1"/>
  <c r="U10" i="57"/>
  <c r="R18" i="57"/>
  <c r="Q21" i="57"/>
  <c r="Q12" i="57"/>
  <c r="Q14" i="57" s="1"/>
  <c r="Q17" i="57" s="1"/>
  <c r="Q19" i="57" s="1"/>
  <c r="Q23" i="57" s="1"/>
  <c r="Q33" i="57" s="1"/>
  <c r="R9" i="57"/>
  <c r="U13" i="57" l="1"/>
  <c r="V10" i="57"/>
  <c r="R21" i="57"/>
  <c r="S18" i="57"/>
  <c r="R12" i="57"/>
  <c r="R14" i="57" s="1"/>
  <c r="R17" i="57" s="1"/>
  <c r="R19" i="57" s="1"/>
  <c r="S9" i="57"/>
  <c r="V13" i="57" l="1"/>
  <c r="W10" i="57"/>
  <c r="W13" i="57" s="1"/>
  <c r="T18" i="57"/>
  <c r="S21" i="57"/>
  <c r="R23" i="57"/>
  <c r="R33" i="57" s="1"/>
  <c r="D38" i="57"/>
  <c r="S12" i="57"/>
  <c r="S14" i="57" s="1"/>
  <c r="S17" i="57" s="1"/>
  <c r="S19" i="57" s="1"/>
  <c r="S23" i="57" s="1"/>
  <c r="S33" i="57" s="1"/>
  <c r="T9" i="57"/>
  <c r="U18" i="57" l="1"/>
  <c r="T21" i="57"/>
  <c r="T12" i="57"/>
  <c r="T14" i="57" s="1"/>
  <c r="T17" i="57" s="1"/>
  <c r="T19" i="57" s="1"/>
  <c r="T23" i="57" s="1"/>
  <c r="T33" i="57" s="1"/>
  <c r="U9" i="57"/>
  <c r="V18" i="57" l="1"/>
  <c r="U21" i="57"/>
  <c r="U12" i="57"/>
  <c r="U14" i="57" s="1"/>
  <c r="U17" i="57" s="1"/>
  <c r="U19" i="57" s="1"/>
  <c r="U23" i="57" s="1"/>
  <c r="U33" i="57" s="1"/>
  <c r="V9" i="57"/>
  <c r="V21" i="57" l="1"/>
  <c r="W18" i="57"/>
  <c r="W21" i="57" s="1"/>
  <c r="V12" i="57"/>
  <c r="V14" i="57" s="1"/>
  <c r="V17" i="57" s="1"/>
  <c r="V19" i="57" s="1"/>
  <c r="V23" i="57" s="1"/>
  <c r="V33" i="57" s="1"/>
  <c r="W9" i="57"/>
  <c r="W12" i="57" l="1"/>
  <c r="W14" i="57" s="1"/>
  <c r="W17" i="57" s="1"/>
  <c r="W19" i="57" s="1"/>
  <c r="W23" i="57" s="1"/>
  <c r="W33" i="57" s="1"/>
</calcChain>
</file>

<file path=xl/sharedStrings.xml><?xml version="1.0" encoding="utf-8"?>
<sst xmlns="http://schemas.openxmlformats.org/spreadsheetml/2006/main" count="3331" uniqueCount="1153">
  <si>
    <t>Percentage</t>
  </si>
  <si>
    <t>Total Match</t>
  </si>
  <si>
    <t>Total Potential Income</t>
  </si>
  <si>
    <t>Amount of Match</t>
  </si>
  <si>
    <t>Amount of Leverage</t>
  </si>
  <si>
    <t>Source of Leverage</t>
  </si>
  <si>
    <t>Total Leverage</t>
  </si>
  <si>
    <t xml:space="preserve">Development Name &amp; Address   </t>
  </si>
  <si>
    <t>Award</t>
  </si>
  <si>
    <t>Option/Contract</t>
  </si>
  <si>
    <t>Site Acquisition</t>
  </si>
  <si>
    <t>Zoning Approval</t>
  </si>
  <si>
    <t>Site Engineering</t>
  </si>
  <si>
    <t>Firm Commitment</t>
  </si>
  <si>
    <t>Closing</t>
  </si>
  <si>
    <t>Preliminary Commitment</t>
  </si>
  <si>
    <t>Partnership Closing</t>
  </si>
  <si>
    <t xml:space="preserve">   </t>
  </si>
  <si>
    <t>Net Cash Flow / Debt Service Coverage Ratio Calculation</t>
  </si>
  <si>
    <t>(at Stabilized Occupancy)</t>
  </si>
  <si>
    <t>Description</t>
  </si>
  <si>
    <t>Monthly</t>
  </si>
  <si>
    <t>Annually</t>
  </si>
  <si>
    <t>&lt;</t>
  </si>
  <si>
    <t>&gt; &lt;</t>
  </si>
  <si>
    <t>&gt;</t>
  </si>
  <si>
    <t>Effective Gross Income</t>
  </si>
  <si>
    <t>Net Operating Income (NOI)</t>
  </si>
  <si>
    <t>Reservation</t>
  </si>
  <si>
    <t>Commitment</t>
  </si>
  <si>
    <t>Site Information</t>
  </si>
  <si>
    <t>If yes, control is in the form of:</t>
  </si>
  <si>
    <t>Number of Units</t>
  </si>
  <si>
    <t>Construction Financing</t>
  </si>
  <si>
    <t>Amount of Funds</t>
  </si>
  <si>
    <t>Interest Rate</t>
  </si>
  <si>
    <t>Name and Telephone Number of Contact Person</t>
  </si>
  <si>
    <t>TOTAL SOURCE OF FUNDS</t>
  </si>
  <si>
    <t>Permanent Financing</t>
  </si>
  <si>
    <t>Lender Name or Source of Funds</t>
  </si>
  <si>
    <t>Application</t>
  </si>
  <si>
    <t xml:space="preserve"> </t>
  </si>
  <si>
    <t>Less amount of nonqualified nonrecourse financing</t>
  </si>
  <si>
    <t>Less Historic Tax Credit (Residential Portion Only)</t>
  </si>
  <si>
    <t>Total Eligible Basis</t>
  </si>
  <si>
    <t>Multiplied by the Applicable Fraction</t>
  </si>
  <si>
    <t>Total Qualified Basis</t>
  </si>
  <si>
    <t>Monthly Charge</t>
  </si>
  <si>
    <t>Total Monthly Charge</t>
  </si>
  <si>
    <t>Covered Parking</t>
  </si>
  <si>
    <t>Total Other Monthly Income Source:</t>
  </si>
  <si>
    <t>Less Vacancy Allowance:</t>
  </si>
  <si>
    <t>Total Effective Monthly Income:</t>
  </si>
  <si>
    <t>Monthly Utility Allowance Calculations</t>
  </si>
  <si>
    <t>Documentation of utility calculations must be included with application.</t>
  </si>
  <si>
    <t>Other:</t>
  </si>
  <si>
    <t>Equals (Annual Tax Credit Allocation x 10 x Equity Factor)</t>
  </si>
  <si>
    <t>Describe the nonprofit's participation in the development and operation of the development.</t>
  </si>
  <si>
    <t>DEVELOPMENT COSTS</t>
  </si>
  <si>
    <t>(Low Income Housing Tax Credit Developments Only)</t>
  </si>
  <si>
    <t xml:space="preserve">List all tenant charges proposed for the development beyond the basic rent.  </t>
  </si>
  <si>
    <t>DEVELOPMENT SCHEDULE</t>
  </si>
  <si>
    <t>Federal ID Number</t>
  </si>
  <si>
    <t>Less federal grant used to finance qualifying development costs.</t>
  </si>
  <si>
    <t>-0-</t>
  </si>
  <si>
    <t>Source of Funds</t>
  </si>
  <si>
    <t xml:space="preserve"> Average SF of Unit</t>
  </si>
  <si>
    <t>Environmental Clearance</t>
  </si>
  <si>
    <t xml:space="preserve">   Demolition</t>
  </si>
  <si>
    <t xml:space="preserve">   Site Work</t>
  </si>
  <si>
    <t xml:space="preserve">   Construction Loan Origination Fee</t>
  </si>
  <si>
    <t xml:space="preserve">Sub Total  </t>
  </si>
  <si>
    <t xml:space="preserve">PAGE TOTAL  </t>
  </si>
  <si>
    <t xml:space="preserve">   Market Study</t>
  </si>
  <si>
    <t xml:space="preserve">Subtotal from this page  </t>
  </si>
  <si>
    <t xml:space="preserve">Subtotal from previous page  </t>
  </si>
  <si>
    <t xml:space="preserve">TOTAL  </t>
  </si>
  <si>
    <t xml:space="preserve">DEVELOPMENT COSTS </t>
  </si>
  <si>
    <t xml:space="preserve">   For Architectural and Engineering Fees</t>
  </si>
  <si>
    <t xml:space="preserve">   For Interim Costs:</t>
  </si>
  <si>
    <t xml:space="preserve">   For Site Work</t>
  </si>
  <si>
    <t xml:space="preserve">   For Rehab &amp; New Construction</t>
  </si>
  <si>
    <t xml:space="preserve">   Itemized Cost  (list "Other" items)</t>
  </si>
  <si>
    <t xml:space="preserve">   For Soft Costs</t>
  </si>
  <si>
    <t xml:space="preserve">   For Developer's Fees</t>
  </si>
  <si>
    <t xml:space="preserve">   For Development Reserves</t>
  </si>
  <si>
    <t xml:space="preserve">Multiplied by the Applicable Tax Credit Percentage
(Use current tax credit percentage as an estimate) </t>
  </si>
  <si>
    <r>
      <rPr>
        <b/>
        <sz val="11"/>
        <rFont val="Arial Narrow"/>
        <family val="2"/>
      </rPr>
      <t xml:space="preserve">        2.  </t>
    </r>
    <r>
      <rPr>
        <b/>
        <u/>
        <sz val="11"/>
        <rFont val="Arial Narrow"/>
        <family val="2"/>
      </rPr>
      <t>Permanent Loan</t>
    </r>
  </si>
  <si>
    <r>
      <rPr>
        <b/>
        <sz val="11"/>
        <rFont val="Arial Narrow"/>
        <family val="2"/>
      </rPr>
      <t xml:space="preserve">        3.  </t>
    </r>
    <r>
      <rPr>
        <b/>
        <u/>
        <sz val="11"/>
        <rFont val="Arial Narrow"/>
        <family val="2"/>
      </rPr>
      <t>Tax Credit Equity</t>
    </r>
  </si>
  <si>
    <r>
      <rPr>
        <b/>
        <sz val="11"/>
        <rFont val="Arial Narrow"/>
        <family val="2"/>
      </rPr>
      <t xml:space="preserve">        5.  </t>
    </r>
    <r>
      <rPr>
        <b/>
        <u/>
        <sz val="11"/>
        <rFont val="Arial Narrow"/>
        <family val="2"/>
      </rPr>
      <t>Other Loans &amp; Grants</t>
    </r>
  </si>
  <si>
    <r>
      <rPr>
        <b/>
        <sz val="11"/>
        <rFont val="Arial Narrow"/>
        <family val="2"/>
      </rPr>
      <t xml:space="preserve">        6.  </t>
    </r>
    <r>
      <rPr>
        <b/>
        <u/>
        <sz val="11"/>
        <rFont val="Arial Narrow"/>
        <family val="2"/>
      </rPr>
      <t>Other Loans &amp; Grants</t>
    </r>
  </si>
  <si>
    <t>Type &amp; Source</t>
  </si>
  <si>
    <r>
      <rPr>
        <b/>
        <sz val="11"/>
        <rFont val="Arial Narrow"/>
        <family val="2"/>
      </rPr>
      <t xml:space="preserve">        1.  </t>
    </r>
    <r>
      <rPr>
        <b/>
        <u/>
        <sz val="11"/>
        <rFont val="Arial Narrow"/>
        <family val="2"/>
      </rPr>
      <t>Construction Loan</t>
    </r>
  </si>
  <si>
    <t>ACTIVITY</t>
  </si>
  <si>
    <r>
      <rPr>
        <b/>
        <sz val="11"/>
        <rFont val="Arial Narrow"/>
        <family val="2"/>
      </rPr>
      <t xml:space="preserve">C.    </t>
    </r>
    <r>
      <rPr>
        <b/>
        <u/>
        <sz val="11"/>
        <rFont val="Arial Narrow"/>
        <family val="2"/>
      </rPr>
      <t>PLANS AND SPECIFICATIONS</t>
    </r>
  </si>
  <si>
    <r>
      <rPr>
        <b/>
        <sz val="11"/>
        <rFont val="Arial Narrow"/>
        <family val="2"/>
      </rPr>
      <t xml:space="preserve">D.    </t>
    </r>
    <r>
      <rPr>
        <b/>
        <u/>
        <sz val="11"/>
        <rFont val="Arial Narrow"/>
        <family val="2"/>
      </rPr>
      <t>CONSTRUCTION BEGINS</t>
    </r>
  </si>
  <si>
    <r>
      <rPr>
        <b/>
        <sz val="11"/>
        <rFont val="Arial Narrow"/>
        <family val="2"/>
      </rPr>
      <t xml:space="preserve">F.    </t>
    </r>
    <r>
      <rPr>
        <b/>
        <u/>
        <sz val="11"/>
        <rFont val="Arial Narrow"/>
        <family val="2"/>
      </rPr>
      <t>LEASE-UP</t>
    </r>
  </si>
  <si>
    <t>B.    FINANCING</t>
  </si>
  <si>
    <t>A.    SITE</t>
  </si>
  <si>
    <t xml:space="preserve">Telephone: </t>
  </si>
  <si>
    <t xml:space="preserve">   (See current QAP for limitations on Developer Fee.)</t>
  </si>
  <si>
    <t>Ownership Information</t>
  </si>
  <si>
    <t>Name of Ownership Entity</t>
  </si>
  <si>
    <t>Date of Legal Formation</t>
  </si>
  <si>
    <t>Name of General Partner(s), Manager(s), or Managing Member(s) of Ownership Entity:</t>
  </si>
  <si>
    <t>Debt Service Coverage Ratio on 1st Lien</t>
  </si>
  <si>
    <t>Debt Service Coverage Ratio on all Hard Payment Debt</t>
  </si>
  <si>
    <t>Notification of Local Official - Low Income Housing Tax Credit only</t>
  </si>
  <si>
    <r>
      <rPr>
        <b/>
        <sz val="11"/>
        <rFont val="Arial Narrow"/>
        <family val="2"/>
      </rPr>
      <t xml:space="preserve">        4.  </t>
    </r>
    <r>
      <rPr>
        <b/>
        <u/>
        <sz val="11"/>
        <rFont val="Arial Narrow"/>
        <family val="2"/>
      </rPr>
      <t>HOME / HTF Funds</t>
    </r>
  </si>
  <si>
    <r>
      <rPr>
        <b/>
        <sz val="11"/>
        <rFont val="Arial Narrow"/>
        <family val="2"/>
      </rPr>
      <t xml:space="preserve"> </t>
    </r>
    <r>
      <rPr>
        <b/>
        <u/>
        <sz val="11"/>
        <rFont val="Arial Narrow"/>
        <family val="2"/>
      </rPr>
      <t>Project Based Rental Assistance:</t>
    </r>
  </si>
  <si>
    <t xml:space="preserve">   General Requirements</t>
  </si>
  <si>
    <t>Minimum Matching Contributions (25%):</t>
  </si>
  <si>
    <t xml:space="preserve"> HOME Funds Requested:</t>
  </si>
  <si>
    <t xml:space="preserve">Source of Matching Contributions </t>
  </si>
  <si>
    <t>For HOME FUNDS ONLY:   MATCHING CONTRIBUTIONS</t>
  </si>
  <si>
    <t>`</t>
  </si>
  <si>
    <t xml:space="preserve">   Construction Interest</t>
  </si>
  <si>
    <t xml:space="preserve">   Operating Reserve </t>
  </si>
  <si>
    <t xml:space="preserve">Sub Total    </t>
  </si>
  <si>
    <t xml:space="preserve">Email:  </t>
  </si>
  <si>
    <t>Execution date of contract or option:</t>
  </si>
  <si>
    <t>Debt Service (1st Lien)**</t>
  </si>
  <si>
    <t>Telephone:</t>
  </si>
  <si>
    <t xml:space="preserve">Zip Code:   </t>
  </si>
  <si>
    <t xml:space="preserve">State:   </t>
  </si>
  <si>
    <t>City:</t>
  </si>
  <si>
    <t>Address:</t>
  </si>
  <si>
    <t>Title:</t>
  </si>
  <si>
    <t>Name of Chief Executive Officer:</t>
  </si>
  <si>
    <t>Name of Political Jurisdiction:</t>
  </si>
  <si>
    <t>Yes</t>
  </si>
  <si>
    <t>No</t>
  </si>
  <si>
    <t>HOME</t>
  </si>
  <si>
    <t>Qualified Census Tract</t>
  </si>
  <si>
    <t>Difficult to Develop Area</t>
  </si>
  <si>
    <t>Deed</t>
  </si>
  <si>
    <t>Purchase Contract</t>
  </si>
  <si>
    <t>Energy Consumption Model</t>
  </si>
  <si>
    <t>Utility Company Estimate</t>
  </si>
  <si>
    <t>HUD Utility Schedule Model ("HUSM")</t>
  </si>
  <si>
    <t>Tax Exempt Bond Financing</t>
  </si>
  <si>
    <t>Taxable Bond Financing</t>
  </si>
  <si>
    <t>CDBG Loan</t>
  </si>
  <si>
    <t>HOME Loan</t>
  </si>
  <si>
    <t>Tax Increment Financing</t>
  </si>
  <si>
    <t>USDA RD Loan</t>
  </si>
  <si>
    <t>State Grant</t>
  </si>
  <si>
    <t>Local Grant</t>
  </si>
  <si>
    <t>CDBG Grant</t>
  </si>
  <si>
    <t>HOME Grant</t>
  </si>
  <si>
    <t>Committed?      (Yes or No)</t>
  </si>
  <si>
    <t>ID</t>
  </si>
  <si>
    <t>New Construction</t>
  </si>
  <si>
    <t>A.</t>
  </si>
  <si>
    <t>B.</t>
  </si>
  <si>
    <t>C.</t>
  </si>
  <si>
    <t>D.</t>
  </si>
  <si>
    <t>E.</t>
  </si>
  <si>
    <t>**</t>
  </si>
  <si>
    <t>Clark</t>
  </si>
  <si>
    <t>Franklin</t>
  </si>
  <si>
    <t>Jefferson</t>
  </si>
  <si>
    <t>Lincoln</t>
  </si>
  <si>
    <t>Washington</t>
  </si>
  <si>
    <t>AK</t>
  </si>
  <si>
    <t>AL</t>
  </si>
  <si>
    <t>AR</t>
  </si>
  <si>
    <t>AZ</t>
  </si>
  <si>
    <t>CA</t>
  </si>
  <si>
    <t>CO</t>
  </si>
  <si>
    <t>CT</t>
  </si>
  <si>
    <t>DC</t>
  </si>
  <si>
    <t>DE</t>
  </si>
  <si>
    <t>FL</t>
  </si>
  <si>
    <t>GA</t>
  </si>
  <si>
    <t>HI</t>
  </si>
  <si>
    <t>IA</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</si>
  <si>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</si>
  <si>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</si>
  <si>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</si>
  <si>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</si>
  <si>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</si>
  <si>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</si>
  <si>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</si>
  <si>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</si>
  <si>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</si>
  <si>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</si>
  <si>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</si>
  <si>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</si>
  <si>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</si>
  <si>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</si>
  <si>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</si>
  <si>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</si>
  <si>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</si>
  <si>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</si>
  <si>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</si>
  <si>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</si>
  <si>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</si>
  <si>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</si>
  <si>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</si>
  <si>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</si>
  <si>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</si>
  <si>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</si>
  <si>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</si>
  <si>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</si>
  <si>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</si>
  <si>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</si>
  <si>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</si>
  <si>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</si>
  <si>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</si>
  <si>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</si>
  <si>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</si>
  <si>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</si>
  <si>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</si>
  <si>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Expiration Date of Rental Assistance Contract:</t>
  </si>
  <si>
    <t>Efficiency</t>
  </si>
  <si>
    <t>1 Bedroom</t>
  </si>
  <si>
    <t>2 Bedroom</t>
  </si>
  <si>
    <t>3 Bedroom</t>
  </si>
  <si>
    <t>4 Bedroom</t>
  </si>
  <si>
    <t>Market</t>
  </si>
  <si>
    <t>Operating &amp; Maintenance:</t>
  </si>
  <si>
    <t>Administrative:</t>
  </si>
  <si>
    <t>Annual Expense</t>
  </si>
  <si>
    <t>Janitor/Cleaning - Payroll/Contract</t>
  </si>
  <si>
    <t>Advertising</t>
  </si>
  <si>
    <t>Janitor/Cleaning - Supplies</t>
  </si>
  <si>
    <t>Management Fee</t>
  </si>
  <si>
    <t>Security - Payroll/Contract</t>
  </si>
  <si>
    <t>Manager - Payroll</t>
  </si>
  <si>
    <t>Grounds - Payroll/Contract</t>
  </si>
  <si>
    <t>Office Staff - Payroll</t>
  </si>
  <si>
    <t>Grounds - Supplies</t>
  </si>
  <si>
    <t>Office - Supplies</t>
  </si>
  <si>
    <t>Maintenance - Payroll/Contract</t>
  </si>
  <si>
    <t>Legal</t>
  </si>
  <si>
    <t>Maintenance - Supplies</t>
  </si>
  <si>
    <t>Auditing</t>
  </si>
  <si>
    <t>Decorating - Supplies</t>
  </si>
  <si>
    <t>Bookkeeping/Accounting Fees</t>
  </si>
  <si>
    <t>Elevator Maintenance</t>
  </si>
  <si>
    <t>Telephone/Answering Service</t>
  </si>
  <si>
    <t>Exterminating</t>
  </si>
  <si>
    <t>HVAC Maintenance</t>
  </si>
  <si>
    <t>Miscellaneous Administrative</t>
  </si>
  <si>
    <t>Snow Removal</t>
  </si>
  <si>
    <t>Trash Removal</t>
  </si>
  <si>
    <t>Miscellaneous Operating &amp; Maintenance</t>
  </si>
  <si>
    <t>Taxes &amp; Insurance:</t>
  </si>
  <si>
    <t>Utilities:</t>
  </si>
  <si>
    <t>Payroll Taxes</t>
  </si>
  <si>
    <t>Electricity</t>
  </si>
  <si>
    <t>Fidelity Bond</t>
  </si>
  <si>
    <t>Water</t>
  </si>
  <si>
    <t>Worker's Compensation</t>
  </si>
  <si>
    <t>Gas</t>
  </si>
  <si>
    <t>Health Insurance &amp; Employee Benefits</t>
  </si>
  <si>
    <t>Sewer</t>
  </si>
  <si>
    <t>Miscellaneous Taxes</t>
  </si>
  <si>
    <t>Miscellaneous Utilities</t>
  </si>
  <si>
    <t>Miscellaneous Insurance</t>
  </si>
  <si>
    <t>Total Estimated Annual Expenses (A+B+C+D)</t>
  </si>
  <si>
    <t>F.</t>
  </si>
  <si>
    <t xml:space="preserve">Is the property vacant now?  </t>
  </si>
  <si>
    <t>Were General Information Notices delivered to all tenant-occupant(s) prior to submitting this application?</t>
  </si>
  <si>
    <t>Will this project require temporary or permanent relocation of any tenant-occupant(s)?</t>
  </si>
  <si>
    <t>If  "Yes",  list the number of tenant-occupant(s) affected :</t>
  </si>
  <si>
    <t>If yes, are they included in the application?</t>
  </si>
  <si>
    <t>Contact Person</t>
  </si>
  <si>
    <t>Owner Contact Person:</t>
  </si>
  <si>
    <t>Owner Mailing Address:</t>
  </si>
  <si>
    <t>State:</t>
  </si>
  <si>
    <t>Email:</t>
  </si>
  <si>
    <t xml:space="preserve">City: </t>
  </si>
  <si>
    <t>First Name</t>
  </si>
  <si>
    <t>Last Name</t>
  </si>
  <si>
    <t>Owner Telephone:</t>
  </si>
  <si>
    <t>Long Term Lease</t>
  </si>
  <si>
    <t>Option</t>
  </si>
  <si>
    <t>Accountant</t>
  </si>
  <si>
    <t>Entity Name:</t>
  </si>
  <si>
    <t/>
  </si>
  <si>
    <t>Contact Name:</t>
  </si>
  <si>
    <t>Architect</t>
  </si>
  <si>
    <t>Attorney</t>
  </si>
  <si>
    <t>G.</t>
  </si>
  <si>
    <t>H.</t>
  </si>
  <si>
    <t>I.</t>
  </si>
  <si>
    <t>Less nonqualifying units of higher quality or nonqualifying excess portion of higher quality units</t>
  </si>
  <si>
    <t>Total Replacement Reserves</t>
  </si>
  <si>
    <t>Total Estimated Annual Expenses &amp; Replacement Reserves</t>
  </si>
  <si>
    <t>General Contractor</t>
  </si>
  <si>
    <t>Consultant</t>
  </si>
  <si>
    <t>Property Management Company</t>
  </si>
  <si>
    <t>Family</t>
  </si>
  <si>
    <t>Disabled</t>
  </si>
  <si>
    <t>Homeless</t>
  </si>
  <si>
    <t>Adaptive Reuse</t>
  </si>
  <si>
    <t>USDA RD</t>
  </si>
  <si>
    <t>Preservation</t>
  </si>
  <si>
    <t>Non-Targeted</t>
  </si>
  <si>
    <t>Nonprofit &amp; Preservation</t>
  </si>
  <si>
    <t>Nonprofit &amp; USDA RD</t>
  </si>
  <si>
    <t>Competitive 4% and 9%</t>
  </si>
  <si>
    <t>Competitive 9%</t>
  </si>
  <si>
    <t>TOTAL RESIDENTIAL UNITS</t>
  </si>
  <si>
    <t>Square Footage</t>
  </si>
  <si>
    <t>%  AFFORDABLE</t>
  </si>
  <si>
    <t xml:space="preserve">TOTAL </t>
  </si>
  <si>
    <t xml:space="preserve">  (Square Feet)</t>
  </si>
  <si>
    <t>AFFORDABLE RESIDENTIAL UNITS</t>
  </si>
  <si>
    <t xml:space="preserve">LIHTC Set-Aside Requested: </t>
  </si>
  <si>
    <t>Ada</t>
  </si>
  <si>
    <t>Adams</t>
  </si>
  <si>
    <t>Bannock</t>
  </si>
  <si>
    <t>Bear Lake</t>
  </si>
  <si>
    <t>Benewah</t>
  </si>
  <si>
    <t>Bingham</t>
  </si>
  <si>
    <t>Blaine</t>
  </si>
  <si>
    <t>Boise</t>
  </si>
  <si>
    <t>Bonner</t>
  </si>
  <si>
    <t>Bonneville</t>
  </si>
  <si>
    <t>Boundary</t>
  </si>
  <si>
    <t>Butte</t>
  </si>
  <si>
    <t>Camas</t>
  </si>
  <si>
    <t>Canyon</t>
  </si>
  <si>
    <t>Caribou</t>
  </si>
  <si>
    <t>Cassia</t>
  </si>
  <si>
    <t>Clearwater</t>
  </si>
  <si>
    <t>Custer</t>
  </si>
  <si>
    <t>Elmore</t>
  </si>
  <si>
    <t>Fremont</t>
  </si>
  <si>
    <t>Gem</t>
  </si>
  <si>
    <t>Gooding</t>
  </si>
  <si>
    <t>Idaho</t>
  </si>
  <si>
    <t>Jerome</t>
  </si>
  <si>
    <t>Kootenai</t>
  </si>
  <si>
    <t>Latah</t>
  </si>
  <si>
    <t>Lemhi</t>
  </si>
  <si>
    <t>Lewis</t>
  </si>
  <si>
    <t>Madison</t>
  </si>
  <si>
    <t>Minidoka</t>
  </si>
  <si>
    <t>Nez Perce</t>
  </si>
  <si>
    <t>Oneida</t>
  </si>
  <si>
    <t>Owyhee</t>
  </si>
  <si>
    <t>Payette</t>
  </si>
  <si>
    <t>Power</t>
  </si>
  <si>
    <t>Shoshone</t>
  </si>
  <si>
    <t>Teton</t>
  </si>
  <si>
    <t>Twin Falls</t>
  </si>
  <si>
    <t>Valley</t>
  </si>
  <si>
    <t>5 Bedroom</t>
  </si>
  <si>
    <t xml:space="preserve">Nonprofit Name:                   </t>
  </si>
  <si>
    <t>Contact Person:</t>
  </si>
  <si>
    <t xml:space="preserve">Phone: </t>
  </si>
  <si>
    <t>The nonprofit entity is either a 501(c)(3) or a 501(c)(4) organization;</t>
  </si>
  <si>
    <t>The nonprofit entity is exempt under Subsection 501(a) of the Internal Revenue Code;</t>
  </si>
  <si>
    <t>The nonprofit entity includes in its exempt purposes, the fostering of low-income housing;</t>
  </si>
  <si>
    <t>Provide estimated (based upon normalized operations) annual expense information for the proposed  development:</t>
  </si>
  <si>
    <t xml:space="preserve"> % Ownership</t>
  </si>
  <si>
    <t>% Ownership</t>
  </si>
  <si>
    <t xml:space="preserve">Development Team </t>
  </si>
  <si>
    <t xml:space="preserve">LIHTC UNITS   </t>
  </si>
  <si>
    <t xml:space="preserve">HOME  UNITS </t>
  </si>
  <si>
    <t>HOUSING TRUST FUND UNITS</t>
  </si>
  <si>
    <t>MARKET UNITS</t>
  </si>
  <si>
    <t>Check if true:</t>
  </si>
  <si>
    <t>Voluntary Sales Disclosures - HOME &amp; Housing Trust Fund only</t>
  </si>
  <si>
    <t>Uniform Relocation Act - HOME &amp; Housing Trust Fund only</t>
  </si>
  <si>
    <t>If temporary or permanent relocation of any tenant-occupant(s) is required as part of the scope of the development, a written Relocation Plan must be included.</t>
  </si>
  <si>
    <t>If Federal funds are involved, were Voluntary Sales Disclosures provided to the seller prior to or at the time the initial purchase offer was made?</t>
  </si>
  <si>
    <t>Check one of the following:</t>
  </si>
  <si>
    <t xml:space="preserve"> Net Equity Generated</t>
  </si>
  <si>
    <t>Annual Operating Expense</t>
  </si>
  <si>
    <t xml:space="preserve">Property &amp; Liability Insurance </t>
  </si>
  <si>
    <t xml:space="preserve">Real Estate Taxes </t>
  </si>
  <si>
    <t xml:space="preserve">Targeted Population:  </t>
  </si>
  <si>
    <t xml:space="preserve">Building Type:  </t>
  </si>
  <si>
    <t>Other Income (from page 9)</t>
  </si>
  <si>
    <t>LIHTC only</t>
  </si>
  <si>
    <t>Acquisition-Rehabilitation</t>
  </si>
  <si>
    <t>Nonprofit</t>
  </si>
  <si>
    <t>Special Housing Need</t>
  </si>
  <si>
    <t>Non-Competitive 4%</t>
  </si>
  <si>
    <t>DO NOT ENTER INFORMATION IN THIS SECTION  SHADED FIELDS ARE LINKED TO OTHER PAGES</t>
  </si>
  <si>
    <t>Has RD 515 Assistance</t>
  </si>
  <si>
    <t>Is HUD Section 8 Project-Based</t>
  </si>
  <si>
    <t>Number of units receiving Assistance:</t>
  </si>
  <si>
    <t xml:space="preserve">Contract Term (in years):  </t>
  </si>
  <si>
    <t>Elderly - 100% - 62 &amp; older</t>
  </si>
  <si>
    <t>Extremely Low Income - 30% AMI or less</t>
  </si>
  <si>
    <t xml:space="preserve">Owner Role:  </t>
  </si>
  <si>
    <t>20%</t>
  </si>
  <si>
    <t xml:space="preserve">Provide the name of the local political jurisdiction in which the development shall be located and include the name and address of the chief executive officer of the political jurisdiction. </t>
  </si>
  <si>
    <r>
      <rPr>
        <b/>
        <sz val="11"/>
        <rFont val="Arial Narrow"/>
        <family val="2"/>
      </rPr>
      <t xml:space="preserve">E.    </t>
    </r>
    <r>
      <rPr>
        <b/>
        <u/>
        <sz val="11"/>
        <rFont val="Arial Narrow"/>
        <family val="2"/>
      </rPr>
      <t>COMPLETION OF CONSTRUCTION *</t>
    </r>
  </si>
  <si>
    <t>Senior &amp; Elderly</t>
  </si>
  <si>
    <t>HFA #</t>
  </si>
  <si>
    <t>Senior - 80% - 55 &amp; older</t>
  </si>
  <si>
    <t>Manager/Employee</t>
  </si>
  <si>
    <t xml:space="preserve">30% </t>
  </si>
  <si>
    <t xml:space="preserve">35% </t>
  </si>
  <si>
    <t xml:space="preserve">40% </t>
  </si>
  <si>
    <t xml:space="preserve">45% </t>
  </si>
  <si>
    <t xml:space="preserve">50% </t>
  </si>
  <si>
    <t xml:space="preserve">55% </t>
  </si>
  <si>
    <t xml:space="preserve">60% </t>
  </si>
  <si>
    <t xml:space="preserve">70% </t>
  </si>
  <si>
    <t xml:space="preserve">80% </t>
  </si>
  <si>
    <t xml:space="preserve">Acquisition </t>
  </si>
  <si>
    <t xml:space="preserve">Rehabilitation </t>
  </si>
  <si>
    <t>15</t>
  </si>
  <si>
    <t>30</t>
  </si>
  <si>
    <t>40</t>
  </si>
  <si>
    <t>45</t>
  </si>
  <si>
    <t>50</t>
  </si>
  <si>
    <t>20</t>
  </si>
  <si>
    <t>31</t>
  </si>
  <si>
    <t>51</t>
  </si>
  <si>
    <t>60</t>
  </si>
  <si>
    <t xml:space="preserve">   For Construction Contingency</t>
  </si>
  <si>
    <t xml:space="preserve">   To Purchase Land &amp; Buildings</t>
  </si>
  <si>
    <t xml:space="preserve">   For Permanent Financing Fees &amp; Expenses:</t>
  </si>
  <si>
    <t xml:space="preserve">LIHTC Percentage Type:  </t>
  </si>
  <si>
    <t xml:space="preserve">   Construction Contingency </t>
  </si>
  <si>
    <t xml:space="preserve">   Credit Report</t>
  </si>
  <si>
    <t xml:space="preserve">   Organizational Costs </t>
  </si>
  <si>
    <t>None</t>
  </si>
  <si>
    <t xml:space="preserve">Total Operating &amp; Maintenance       </t>
  </si>
  <si>
    <t xml:space="preserve">Total Utilities     </t>
  </si>
  <si>
    <t xml:space="preserve">Total Taxes &amp; Insurance     </t>
  </si>
  <si>
    <t>The nonprofit entity holds a Right of First Refusal which is effective at the end of the Compliance Period;</t>
  </si>
  <si>
    <t>SD_A_35</t>
  </si>
  <si>
    <t>SD_34x1_65_B_0</t>
  </si>
  <si>
    <t>SD_A_41</t>
  </si>
  <si>
    <t>SD_34x1_93_B_0</t>
  </si>
  <si>
    <t>(May be different than the amount requested or awarded)</t>
  </si>
  <si>
    <t>Rehabilitation</t>
  </si>
  <si>
    <t>Acquisition/Rehab</t>
  </si>
  <si>
    <t>Existing</t>
  </si>
  <si>
    <t>New Construction/Rehab</t>
  </si>
  <si>
    <t>New Construction/Adaptive Reuse</t>
  </si>
  <si>
    <t>Permanent</t>
  </si>
  <si>
    <t>Subsidized Funding</t>
  </si>
  <si>
    <t>Grant</t>
  </si>
  <si>
    <t>Assisted Living</t>
  </si>
  <si>
    <t>1 Story Eff - Elderly</t>
  </si>
  <si>
    <t>1 Story 1BR - Elderly</t>
  </si>
  <si>
    <t>1 Story 2BR - Elderly</t>
  </si>
  <si>
    <t>Eff - Elderly</t>
  </si>
  <si>
    <t>1BR Elderly</t>
  </si>
  <si>
    <t>2BR Elderly</t>
  </si>
  <si>
    <t>Eff - Garden</t>
  </si>
  <si>
    <t>1BR Garden</t>
  </si>
  <si>
    <t>2BR Garden</t>
  </si>
  <si>
    <t>3BR Garden</t>
  </si>
  <si>
    <t>4BR Garden</t>
  </si>
  <si>
    <t>2+ Story 2BR Townhouse</t>
  </si>
  <si>
    <t>2+ Story 3BR Townhouse</t>
  </si>
  <si>
    <t>2+ Story 4BR Townhouse</t>
  </si>
  <si>
    <t>SRO</t>
  </si>
  <si>
    <t>1BR</t>
  </si>
  <si>
    <t>2BR</t>
  </si>
  <si>
    <t>3BR</t>
  </si>
  <si>
    <t>4BR</t>
  </si>
  <si>
    <t>Building Allocation Type:</t>
  </si>
  <si>
    <t>Adjustment to Basis</t>
  </si>
  <si>
    <t>Acq/Rehab</t>
  </si>
  <si>
    <t>Annual EG1 - Market, Manager, &amp; Other Income</t>
  </si>
  <si>
    <t xml:space="preserve">New Units </t>
  </si>
  <si>
    <t>Financing Type</t>
  </si>
  <si>
    <t># of units</t>
  </si>
  <si>
    <t>Annual Credit Required</t>
  </si>
  <si>
    <t>Not Applicable</t>
  </si>
  <si>
    <t xml:space="preserve">Total Administrative     </t>
  </si>
  <si>
    <t>Electric</t>
  </si>
  <si>
    <t>Combo</t>
  </si>
  <si>
    <t>Central Air</t>
  </si>
  <si>
    <t>Central Chiller</t>
  </si>
  <si>
    <t>Through Wall</t>
  </si>
  <si>
    <t>Window Unit</t>
  </si>
  <si>
    <t>Electric Baseboard</t>
  </si>
  <si>
    <t>Electric Forced Air</t>
  </si>
  <si>
    <t>Gas Forced Air</t>
  </si>
  <si>
    <t>Gas Radiant</t>
  </si>
  <si>
    <t>Heat Pump</t>
  </si>
  <si>
    <t>Oil Forced Air</t>
  </si>
  <si>
    <t>Oil Radiant</t>
  </si>
  <si>
    <t>Oil Fired</t>
  </si>
  <si>
    <t>Paid by Owner</t>
  </si>
  <si>
    <t>SD_A_50</t>
  </si>
  <si>
    <t>SD_A_51</t>
  </si>
  <si>
    <t>SD_A_52</t>
  </si>
  <si>
    <t>SD_A_53</t>
  </si>
  <si>
    <t>SD_A_54</t>
  </si>
  <si>
    <t>SD_A_55</t>
  </si>
  <si>
    <t>SD_A_56</t>
  </si>
  <si>
    <t>SD_A_57</t>
  </si>
  <si>
    <t>TOTAL SQ FT - LIHTC</t>
  </si>
  <si>
    <t>TOTAL SQ FT - HOME</t>
  </si>
  <si>
    <t>TOTAL SQ FT - HTF</t>
  </si>
  <si>
    <t>TOTAL SQ FT - MARKET</t>
  </si>
  <si>
    <t>Duplex</t>
  </si>
  <si>
    <t>Four-plex</t>
  </si>
  <si>
    <t>Garden Apartments</t>
  </si>
  <si>
    <t>High Rise (10+)</t>
  </si>
  <si>
    <t>Low Rise (1-4)</t>
  </si>
  <si>
    <t>Mid Rise (5-9)</t>
  </si>
  <si>
    <t>Single Family Detached</t>
  </si>
  <si>
    <t>Townhomes</t>
  </si>
  <si>
    <t>Tri-plex</t>
  </si>
  <si>
    <t xml:space="preserve">   Unit Structures - New </t>
  </si>
  <si>
    <t xml:space="preserve">   Unit Structures - Rehab </t>
  </si>
  <si>
    <t xml:space="preserve">   Appraisal Fee</t>
  </si>
  <si>
    <t xml:space="preserve">   Environmental</t>
  </si>
  <si>
    <t xml:space="preserve">   Architecture Supervision Fee</t>
  </si>
  <si>
    <t xml:space="preserve">   Taxes During Construction</t>
  </si>
  <si>
    <t xml:space="preserve">   Land Acquisition Cost</t>
  </si>
  <si>
    <t xml:space="preserve">   Off Site Improvements</t>
  </si>
  <si>
    <t xml:space="preserve">   Title and Recording</t>
  </si>
  <si>
    <t xml:space="preserve">   Permanent Loan Fees </t>
  </si>
  <si>
    <t xml:space="preserve">  Title Insurance/Escrow/Recording/Closing </t>
  </si>
  <si>
    <t xml:space="preserve">   Other Permanent Loan Fees </t>
  </si>
  <si>
    <t>Add't Cost 3</t>
  </si>
  <si>
    <t>Other Costs</t>
  </si>
  <si>
    <t>Add't Cost 10</t>
  </si>
  <si>
    <t>Add't Cost 11</t>
  </si>
  <si>
    <t>Adjusted Eligible Basis</t>
  </si>
  <si>
    <t>Reductions to Eligible Basis:</t>
  </si>
  <si>
    <r>
      <t xml:space="preserve">   Commercial Space Costs </t>
    </r>
    <r>
      <rPr>
        <sz val="10"/>
        <rFont val="Arial Narrow"/>
        <family val="2"/>
      </rPr>
      <t>(i.e., facilities with tenant charges)</t>
    </r>
  </si>
  <si>
    <t>SD_A_65</t>
  </si>
  <si>
    <t>Operational Expenses</t>
  </si>
  <si>
    <t>Replacement Reserves</t>
  </si>
  <si>
    <t>MO. INCOME - LIHTC</t>
  </si>
  <si>
    <t>MO. INCOME - HOME</t>
  </si>
  <si>
    <t>MO. INCOME - HTF</t>
  </si>
  <si>
    <t>MO. INCOME - MARKET</t>
  </si>
  <si>
    <t>MO. INCOME - EMPLOY.</t>
  </si>
  <si>
    <t>TOTAL SQ FT - EMPLOY.</t>
  </si>
  <si>
    <t>TOTAL UNITS - HOME</t>
  </si>
  <si>
    <t>TOTAL UNITS - HTF</t>
  </si>
  <si>
    <t xml:space="preserve">TOTAL UNITS - MARKET </t>
  </si>
  <si>
    <t>TOTAL UNITS - EMPLOY.</t>
  </si>
  <si>
    <t>On-Site Manager/Employee</t>
  </si>
  <si>
    <t>8609AppFeasibility</t>
  </si>
  <si>
    <t>8609App</t>
  </si>
  <si>
    <t>AllocAppFeasibility</t>
  </si>
  <si>
    <t>AllocApp</t>
  </si>
  <si>
    <t>ResAppFeasibility</t>
  </si>
  <si>
    <t>ResApp</t>
  </si>
  <si>
    <t>LNI</t>
  </si>
  <si>
    <t xml:space="preserve">Email: </t>
  </si>
  <si>
    <t xml:space="preserve"># of Parking Spaces </t>
  </si>
  <si>
    <t>Parking is shared with another development</t>
  </si>
  <si>
    <t>EMPLOYEE UNITS</t>
  </si>
  <si>
    <t xml:space="preserve">   Accessory Buildings</t>
  </si>
  <si>
    <t>The development will be located within a concerted community revitalization area.</t>
  </si>
  <si>
    <t>Community Housing Development Organization (CHDO)</t>
  </si>
  <si>
    <t xml:space="preserve">If other, please specify: </t>
  </si>
  <si>
    <t>Please describe the pay-in schedule:</t>
  </si>
  <si>
    <t xml:space="preserve">   Existing Structures</t>
  </si>
  <si>
    <t xml:space="preserve">   Contractors Overhead</t>
  </si>
  <si>
    <t xml:space="preserve">   Contractors Profit </t>
  </si>
  <si>
    <t xml:space="preserve">   Building Permit Fee</t>
  </si>
  <si>
    <t xml:space="preserve">   Architecture Design Fee</t>
  </si>
  <si>
    <t xml:space="preserve">   Engineering Fees</t>
  </si>
  <si>
    <t xml:space="preserve">   Construction Insurance</t>
  </si>
  <si>
    <t>Development Team Information</t>
  </si>
  <si>
    <t>Percentage of Developer Fee to be paid:</t>
  </si>
  <si>
    <t>Relocation Information</t>
  </si>
  <si>
    <t>Syndicator Information - LIHTC only</t>
  </si>
  <si>
    <t># of Units for Persons with Visual or Hearing Impairment</t>
  </si>
  <si>
    <t>Row House/Townhouse</t>
  </si>
  <si>
    <t xml:space="preserve">Garden Apartments </t>
  </si>
  <si>
    <t>Detached Single Family</t>
  </si>
  <si>
    <t>Full Basement</t>
  </si>
  <si>
    <t>Slab on Grade</t>
  </si>
  <si>
    <t>ACQ
 ELIGIBLE BASIS</t>
  </si>
  <si>
    <t>9%
 ELIGIBLE BASIS</t>
  </si>
  <si>
    <t>4%
 ELIGIBLE BASIS</t>
  </si>
  <si>
    <t xml:space="preserve">   Soft Cost Contingency</t>
  </si>
  <si>
    <t xml:space="preserve">   Property/Survey Fees</t>
  </si>
  <si>
    <t xml:space="preserve">   Legal Fees  </t>
  </si>
  <si>
    <t xml:space="preserve">   Bonding Fees</t>
  </si>
  <si>
    <t xml:space="preserve">   Legal Fees </t>
  </si>
  <si>
    <t>ACQ                           ELIGIBLE BASIS</t>
  </si>
  <si>
    <t>4%                           ELIGIBLE BASIS</t>
  </si>
  <si>
    <t xml:space="preserve">   Consultant's Fees</t>
  </si>
  <si>
    <t xml:space="preserve">   Developer Fees </t>
  </si>
  <si>
    <t xml:space="preserve">   Co-Developer Fees</t>
  </si>
  <si>
    <t xml:space="preserve">   Cost Certification Fee</t>
  </si>
  <si>
    <t>Basis Boost</t>
  </si>
  <si>
    <t xml:space="preserve">Equipment Information: </t>
  </si>
  <si>
    <t>Range</t>
  </si>
  <si>
    <t>Dishwasher</t>
  </si>
  <si>
    <t>Refrigerator</t>
  </si>
  <si>
    <t>Air Conditioner</t>
  </si>
  <si>
    <t>Disposal</t>
  </si>
  <si>
    <t>Kitchen Exhaust Fan</t>
  </si>
  <si>
    <t xml:space="preserve">Other: </t>
  </si>
  <si>
    <t xml:space="preserve">Date Effective: </t>
  </si>
  <si>
    <t>RD 515</t>
  </si>
  <si>
    <t>If Real Estate Tax Exempt, please detail tax exemption below:</t>
  </si>
  <si>
    <t>Monthly Loan Term</t>
  </si>
  <si>
    <t>Monthly Amortization Period</t>
  </si>
  <si>
    <t xml:space="preserve">Less Vacancy </t>
  </si>
  <si>
    <r>
      <t xml:space="preserve"> For Matching Contribution requirements:  Code of Federal Requirements ("CFR") Title 24 -  Subtitle A - </t>
    </r>
    <r>
      <rPr>
        <sz val="11"/>
        <rFont val="Calibri"/>
        <family val="2"/>
      </rPr>
      <t>§</t>
    </r>
    <r>
      <rPr>
        <sz val="11"/>
        <rFont val="Arial Narrow"/>
        <family val="2"/>
      </rPr>
      <t xml:space="preserve">92.218 - §92.222 </t>
    </r>
  </si>
  <si>
    <t xml:space="preserve">   Other Acquisition Costs</t>
  </si>
  <si>
    <t xml:space="preserve"> Source of Funds</t>
  </si>
  <si>
    <t>List permanent financing for the development (in order by lien position) and provide copies of letters of interest or commitment documentation that includes contact information with your application.</t>
  </si>
  <si>
    <t xml:space="preserve">Latitude: </t>
  </si>
  <si>
    <t xml:space="preserve">Longitude: </t>
  </si>
  <si>
    <t xml:space="preserve">Nonprofit Address: </t>
  </si>
  <si>
    <t>Does the nonprofit meet all CHDO requirements for certification per 92.2?</t>
  </si>
  <si>
    <t>Type of Match</t>
  </si>
  <si>
    <t xml:space="preserve">Yes </t>
  </si>
  <si>
    <t>Low-Income Housing Tax Credit Program, HOME, and National Housing Trust Fund</t>
  </si>
  <si>
    <t xml:space="preserve">Date of Application: </t>
  </si>
  <si>
    <t>LIHTC, Market, or Employee</t>
  </si>
  <si>
    <t xml:space="preserve"> Combined with HOME or HTF</t>
  </si>
  <si>
    <t>LOANS</t>
  </si>
  <si>
    <t>Amount</t>
  </si>
  <si>
    <t>GRANTS</t>
  </si>
  <si>
    <t>List individual sources of construction financing. Include letters of interest or commitments with your application.</t>
  </si>
  <si>
    <t>TOTAL SOURCE FUNDS</t>
  </si>
  <si>
    <t>What percentage of total costs is tax exempt bond financing?</t>
  </si>
  <si>
    <t>Provide Match documentation with your application. If documentation is not available, please explain.</t>
  </si>
  <si>
    <t xml:space="preserve">City:     </t>
  </si>
  <si>
    <t>N/A</t>
  </si>
  <si>
    <r>
      <t xml:space="preserve">Nonprofit Set-Aside: </t>
    </r>
    <r>
      <rPr>
        <sz val="11"/>
        <rFont val="Arial Narrow"/>
        <family val="2"/>
      </rPr>
      <t>Check all that apply.</t>
    </r>
  </si>
  <si>
    <t>Unit Type (Bdr)</t>
  </si>
  <si>
    <t># of Bath</t>
  </si>
  <si>
    <t xml:space="preserve"> # of Units</t>
  </si>
  <si>
    <t>Unit Rent</t>
  </si>
  <si>
    <t>Utility Allowance</t>
  </si>
  <si>
    <t>Total Monthly Rent</t>
  </si>
  <si>
    <t>Target Area Median ("AMI") Designation</t>
  </si>
  <si>
    <t>TOTAL UNITS - LIHTC</t>
  </si>
  <si>
    <t>Grants</t>
  </si>
  <si>
    <t xml:space="preserve"> Cash</t>
  </si>
  <si>
    <t>Deferred Developer Fee</t>
  </si>
  <si>
    <t xml:space="preserve"> Proceeds from Low-Income Housing Tax Credits</t>
  </si>
  <si>
    <t>Telephone and Email</t>
  </si>
  <si>
    <t>Specify:</t>
  </si>
  <si>
    <t>(assigned by KHRC)</t>
  </si>
  <si>
    <r>
      <t xml:space="preserve">G.   </t>
    </r>
    <r>
      <rPr>
        <b/>
        <u/>
        <sz val="11"/>
        <rFont val="Arial Narrow"/>
        <family val="2"/>
      </rPr>
      <t xml:space="preserve"> FINAL COSTS PACKET SUBMITTED</t>
    </r>
  </si>
  <si>
    <t>Total Replacement Reserves per Unit (include Mgr./Employee unit(s))</t>
  </si>
  <si>
    <t>Total Estimated Annual Expenses &amp; Replacement Reserves per Unit (include Mgr./Employee unit(s))</t>
  </si>
  <si>
    <t xml:space="preserve">   Replacement Reserve </t>
  </si>
  <si>
    <t xml:space="preserve">   Lease-Up Reserve</t>
  </si>
  <si>
    <t xml:space="preserve">  (Mgr./Employ unit(s) not included in residential numbers)</t>
  </si>
  <si>
    <t>Building Allocation</t>
  </si>
  <si>
    <t>Conversion</t>
  </si>
  <si>
    <t>Acquisition/Rehabilitation/New Construction</t>
  </si>
  <si>
    <t>New Construction/Conversion</t>
  </si>
  <si>
    <t>Target Population</t>
  </si>
  <si>
    <t>55+</t>
  </si>
  <si>
    <t>62+</t>
  </si>
  <si>
    <t>LIHTC Percentage Type</t>
  </si>
  <si>
    <t>LIHTC Set-Aside Requested</t>
  </si>
  <si>
    <t>New Construction Metropolitan</t>
  </si>
  <si>
    <t>New Construction Rural</t>
  </si>
  <si>
    <t>Unique Opportunity</t>
  </si>
  <si>
    <t>Form of Control</t>
  </si>
  <si>
    <t>Long-term Lease</t>
  </si>
  <si>
    <t>Heating</t>
  </si>
  <si>
    <t>Geothermal</t>
  </si>
  <si>
    <t>Ductless Mini-splits</t>
  </si>
  <si>
    <t>Solar</t>
  </si>
  <si>
    <t>Air Conditioning</t>
  </si>
  <si>
    <t>Target AMI Designation</t>
  </si>
  <si>
    <t>LIHTC</t>
  </si>
  <si>
    <t>Employee</t>
  </si>
  <si>
    <t>Combined with HOME/HTF</t>
  </si>
  <si>
    <t>LIHTC/HOME</t>
  </si>
  <si>
    <t>LIHTC/NHTF</t>
  </si>
  <si>
    <t>LIHTC/NHTF/HOME</t>
  </si>
  <si>
    <t>Gas Radiant Hot Water or Boiler</t>
  </si>
  <si>
    <t>Propane Radiant Hot Water or Boiler</t>
  </si>
  <si>
    <t>Propane Forced Air</t>
  </si>
  <si>
    <t>Air Source Heat Pump</t>
  </si>
  <si>
    <t>Ground Source Heat Pump</t>
  </si>
  <si>
    <t>Hybrid Gas with Heat Pump</t>
  </si>
  <si>
    <t>Mini-Split Heat Pump</t>
  </si>
  <si>
    <t>Other - Address in Narrative</t>
  </si>
  <si>
    <t>Through Wall (e.g., PTAC)</t>
  </si>
  <si>
    <t>Hot Water</t>
  </si>
  <si>
    <t>Propane Fired</t>
  </si>
  <si>
    <t>Acquisition/Rehabilitation</t>
  </si>
  <si>
    <t>Cooking</t>
  </si>
  <si>
    <t>Elevator Building</t>
  </si>
  <si>
    <t>Extended Use Commitment (years)</t>
  </si>
  <si>
    <t>Non-competitive 4%</t>
  </si>
  <si>
    <t>Other</t>
  </si>
  <si>
    <t>Manger/Employee</t>
  </si>
  <si>
    <t># of Elevators (if applicable)</t>
  </si>
  <si>
    <t>Entity is related to the owner and/or developer.</t>
  </si>
  <si>
    <t xml:space="preserve"># of Stories </t>
  </si>
  <si>
    <t xml:space="preserve">Identify all paid full-time staff involved in this proposal. </t>
  </si>
  <si>
    <t>National Housing Trust Fund Loan</t>
  </si>
  <si>
    <t>National Housing Trust Fund</t>
  </si>
  <si>
    <t>Garage(s)</t>
  </si>
  <si>
    <t xml:space="preserve">Does the proposed development have rental assistance? </t>
  </si>
  <si>
    <t>If yes, check if true:</t>
  </si>
  <si>
    <t xml:space="preserve"> APPLICABLE FRACTION   </t>
  </si>
  <si>
    <t xml:space="preserve">Percentage of ownership interest by the nonprofit entity:       </t>
  </si>
  <si>
    <t>Is the nonprofit different from the Applicant?</t>
  </si>
  <si>
    <t>Does the Applicant own or have legal ability to purchase site?</t>
  </si>
  <si>
    <t xml:space="preserve"> Yes</t>
  </si>
  <si>
    <t xml:space="preserve">Please note that the Applicant may not have the Federal ID number at preliminary application. </t>
  </si>
  <si>
    <t>Owner Role</t>
  </si>
  <si>
    <t>General Partner</t>
  </si>
  <si>
    <t>Limited Partner</t>
  </si>
  <si>
    <t>Managing Member</t>
  </si>
  <si>
    <t>Investor Member</t>
  </si>
  <si>
    <t>Has there been a tenant-occupant(s) on the property site within the last 18 months?  (If no, skip the next question.)</t>
  </si>
  <si>
    <r>
      <t xml:space="preserve"> HOME Leverage:  </t>
    </r>
    <r>
      <rPr>
        <sz val="11"/>
        <rFont val="Arial Narrow"/>
        <family val="2"/>
      </rPr>
      <t>Include all permanent financing sources plus any funding sources for supportive services.</t>
    </r>
  </si>
  <si>
    <t>* Completion of Construction occurs at the time Certificate(s) of Occupancy are issued.</t>
  </si>
  <si>
    <t>NET CASH FLOW:</t>
  </si>
  <si>
    <r>
      <t>Complete monthly debt service information</t>
    </r>
    <r>
      <rPr>
        <b/>
        <sz val="10"/>
        <rFont val="Arial Narrow"/>
        <family val="2"/>
      </rPr>
      <t xml:space="preserve"> </t>
    </r>
    <r>
      <rPr>
        <b/>
        <u/>
        <sz val="10"/>
        <rFont val="Arial Narrow"/>
        <family val="2"/>
      </rPr>
      <t>only</t>
    </r>
    <r>
      <rPr>
        <sz val="10"/>
        <rFont val="Arial Narrow"/>
        <family val="2"/>
      </rPr>
      <t>. For shaded boxes the information is linked from other pages.</t>
    </r>
  </si>
  <si>
    <r>
      <t>Source of Utility Allowance Calculation</t>
    </r>
    <r>
      <rPr>
        <sz val="12"/>
        <rFont val="Arial Narrow"/>
        <family val="2"/>
      </rPr>
      <t xml:space="preserve">  </t>
    </r>
    <r>
      <rPr>
        <sz val="11"/>
        <rFont val="Arial Narrow"/>
        <family val="2"/>
      </rPr>
      <t>Check one of the following:</t>
    </r>
  </si>
  <si>
    <t xml:space="preserve"> Heating:</t>
  </si>
  <si>
    <t xml:space="preserve"> Air Conditioning:</t>
  </si>
  <si>
    <t xml:space="preserve"> Cooking:</t>
  </si>
  <si>
    <t xml:space="preserve"> Lighting:</t>
  </si>
  <si>
    <t xml:space="preserve"> Hot Water:</t>
  </si>
  <si>
    <t xml:space="preserve"> Water:</t>
  </si>
  <si>
    <t xml:space="preserve"> Sewer:</t>
  </si>
  <si>
    <t xml:space="preserve"> Trash:</t>
  </si>
  <si>
    <t>Check if utility is paid by owner:</t>
  </si>
  <si>
    <t>Type of Utility (if applicable):</t>
  </si>
  <si>
    <t xml:space="preserve">Any charges to tenants which are not optional must be included in gross rent. </t>
  </si>
  <si>
    <t>Washer/Dryer Rental:</t>
  </si>
  <si>
    <t>Covered Parking:</t>
  </si>
  <si>
    <t>Parking:</t>
  </si>
  <si>
    <t>Community Laundry:</t>
  </si>
  <si>
    <r>
      <t xml:space="preserve">Other: </t>
    </r>
    <r>
      <rPr>
        <i/>
        <sz val="11"/>
        <rFont val="Arial Narrow"/>
        <family val="2"/>
      </rPr>
      <t>(specify here)</t>
    </r>
  </si>
  <si>
    <r>
      <t>Monthly Revenue from Other Sources</t>
    </r>
    <r>
      <rPr>
        <sz val="12"/>
        <rFont val="Arial Narrow"/>
        <family val="2"/>
      </rPr>
      <t xml:space="preserve">  </t>
    </r>
    <r>
      <rPr>
        <sz val="11"/>
        <rFont val="Arial Narrow"/>
        <family val="2"/>
      </rPr>
      <t>Detail sources below.</t>
    </r>
  </si>
  <si>
    <t xml:space="preserve">   Other: </t>
  </si>
  <si>
    <t xml:space="preserve">TOTAL TAX CREDIT ELIGIBILITY DETERMINED BY BASIS </t>
  </si>
  <si>
    <t>(List Eligible Basis by Credit Type  - Residential Portion Only)</t>
  </si>
  <si>
    <t xml:space="preserve">List Eligible Basis by Credit Type - Residential Portion Only)     </t>
  </si>
  <si>
    <t>Other Assistance:</t>
  </si>
  <si>
    <t>Amenities / Recreational Facilities:</t>
  </si>
  <si>
    <t>Commercial Facilities:</t>
  </si>
  <si>
    <t>Services:</t>
  </si>
  <si>
    <t>Total Number of Buildings in Development:</t>
  </si>
  <si>
    <t>Number of Buildings with Affordable Units:</t>
  </si>
  <si>
    <t xml:space="preserve">Non-residential Floor Area:   </t>
  </si>
  <si>
    <t xml:space="preserve">Commercial Area:      </t>
  </si>
  <si>
    <t xml:space="preserve">Gross floor area of all buildings:  </t>
  </si>
  <si>
    <t>Square Footage per Unit</t>
  </si>
  <si>
    <t xml:space="preserve">Contact Person: </t>
  </si>
  <si>
    <t>Phone:</t>
  </si>
  <si>
    <t>Zip Code:</t>
  </si>
  <si>
    <t>Equity Price per Historic Rehabilitation Credit:</t>
  </si>
  <si>
    <t>Net Tax Credit Equity Available to the Development as a funding source:</t>
  </si>
  <si>
    <t>Historic Rehabilitation Credit Amount (if applicable) :</t>
  </si>
  <si>
    <t>40% or more of the residential units in this development are both rent-restricted and occupied by households whose income is 60% or less of AMI.</t>
  </si>
  <si>
    <t>20%  or more of the residential units in this development are both rent-restricted and occupied by households whose income is 50% or less of AMI.</t>
  </si>
  <si>
    <t>FOR BOND DEVELOPMENTS ONLY - 40% percent or more of the residential units in the development are both rent-restricted and occupied by households whose income (designated in 10% increments from 20% to 80%) on average are at or below 60% of AMI.</t>
  </si>
  <si>
    <t>List the names of board members for the nonprofit organization. If a CHDO, detail board member roles (public official, low-income representation, etc.)</t>
  </si>
  <si>
    <t>The nonprofit entity is not affiliated with or controlled by a for-profit organization;</t>
  </si>
  <si>
    <t>Zip:</t>
  </si>
  <si>
    <t>Name(s):</t>
  </si>
  <si>
    <t xml:space="preserve">State:  </t>
  </si>
  <si>
    <t>Federal Congressional District:</t>
  </si>
  <si>
    <t>Name:</t>
  </si>
  <si>
    <t xml:space="preserve">  Census Tract:</t>
  </si>
  <si>
    <t xml:space="preserve">  County:  </t>
  </si>
  <si>
    <t xml:space="preserve">  Zip Code:</t>
  </si>
  <si>
    <t>KS Senate District:</t>
  </si>
  <si>
    <t>KS House District:</t>
  </si>
  <si>
    <r>
      <t xml:space="preserve">Type of Request   </t>
    </r>
    <r>
      <rPr>
        <sz val="11"/>
        <rFont val="Arial Narrow"/>
        <family val="2"/>
      </rPr>
      <t>Check all that apply.</t>
    </r>
  </si>
  <si>
    <r>
      <t>Applicant Information</t>
    </r>
    <r>
      <rPr>
        <b/>
        <sz val="11"/>
        <rFont val="Arial Narrow"/>
        <family val="2"/>
      </rPr>
      <t xml:space="preserve">    </t>
    </r>
    <r>
      <rPr>
        <sz val="11"/>
        <rFont val="Arial Narrow"/>
        <family val="2"/>
      </rPr>
      <t>If applicable, list names &amp;  percentage of co-development</t>
    </r>
    <r>
      <rPr>
        <b/>
        <sz val="11"/>
        <rFont val="Arial Narrow"/>
        <family val="2"/>
      </rPr>
      <t>.</t>
    </r>
  </si>
  <si>
    <t>Principal:</t>
  </si>
  <si>
    <t>Contact:</t>
  </si>
  <si>
    <t>Principal</t>
  </si>
  <si>
    <t>If the entity cannot be fully detailed in the blanks above, please describe below.</t>
  </si>
  <si>
    <t>Site is properly zoned for your development.</t>
  </si>
  <si>
    <t>Site is currently in the process of rezoning.</t>
  </si>
  <si>
    <t>All utilities are presently available to the site.</t>
  </si>
  <si>
    <t>If not true, which utilities need to be brought to the site?</t>
  </si>
  <si>
    <t>If tenant occupant vacated, briefly explain when and why.</t>
  </si>
  <si>
    <r>
      <t>Nonprofit Set-Aside - LIHTC only (if requesting)</t>
    </r>
    <r>
      <rPr>
        <sz val="12"/>
        <rFont val="Arial Narrow"/>
        <family val="2"/>
      </rPr>
      <t xml:space="preserve">            Not applicable</t>
    </r>
  </si>
  <si>
    <t xml:space="preserve">   Accounting Fees</t>
  </si>
  <si>
    <t xml:space="preserve">   Pre-application Fee</t>
  </si>
  <si>
    <t xml:space="preserve">   Application Fee</t>
  </si>
  <si>
    <t xml:space="preserve">   Reservation Fee</t>
  </si>
  <si>
    <t xml:space="preserve">   Allocation Fee</t>
  </si>
  <si>
    <t xml:space="preserve">   Monitoring Fee</t>
  </si>
  <si>
    <t>Local PHA</t>
  </si>
  <si>
    <t>Vacancy Rate:</t>
  </si>
  <si>
    <t>Total Effective Yearly Income:</t>
  </si>
  <si>
    <t>The nonprofit will maintain a majority and controlling vested ownership interest in the managing of the Ownership Entity throughout the Compliance Period;</t>
  </si>
  <si>
    <t>    </t>
  </si>
  <si>
    <t>0-Bdr</t>
  </si>
  <si>
    <t>1-Bdr</t>
  </si>
  <si>
    <t>2-Bdr</t>
  </si>
  <si>
    <t>3-Bdr</t>
  </si>
  <si>
    <t>Enter allowances by bedroom size.</t>
  </si>
  <si>
    <t>4-Bdr</t>
  </si>
  <si>
    <t>Total Utility Allowance for Units:</t>
  </si>
  <si>
    <t>SD_A_81</t>
  </si>
  <si>
    <t>SD_A_82</t>
  </si>
  <si>
    <t>SD_A_83</t>
  </si>
  <si>
    <t>SD_A_84</t>
  </si>
  <si>
    <t>SD_A_85</t>
  </si>
  <si>
    <t>SD_A_86</t>
  </si>
  <si>
    <t>SD_A_87</t>
  </si>
  <si>
    <t>Lender</t>
  </si>
  <si>
    <t>Monthly Amort Period</t>
  </si>
  <si>
    <t>SEND ONLY</t>
  </si>
  <si>
    <t>SD_A_88</t>
  </si>
  <si>
    <t>SD_A_89</t>
  </si>
  <si>
    <t>SD_A_90</t>
  </si>
  <si>
    <t>The development will be located in a:</t>
  </si>
  <si>
    <t>SD_A_91</t>
  </si>
  <si>
    <t>If true, explain:</t>
  </si>
  <si>
    <t>SD_A_92</t>
  </si>
  <si>
    <t>SD_A_93</t>
  </si>
  <si>
    <t>SD_A_94</t>
  </si>
  <si>
    <t>SD_A_95</t>
  </si>
  <si>
    <t>SD_A_97</t>
  </si>
  <si>
    <t>SD_A_98</t>
  </si>
  <si>
    <t>SD_A_99</t>
  </si>
  <si>
    <t>SD_A_100</t>
  </si>
  <si>
    <t xml:space="preserve">Total Cost of Land:  </t>
  </si>
  <si>
    <t xml:space="preserve"># of Acres:   </t>
  </si>
  <si>
    <t xml:space="preserve"> Address:   </t>
  </si>
  <si>
    <t xml:space="preserve">Name of Seller:   </t>
  </si>
  <si>
    <t xml:space="preserve">City:   </t>
  </si>
  <si>
    <t xml:space="preserve">Telephone:   </t>
  </si>
  <si>
    <t xml:space="preserve">Name of Buyer:   </t>
  </si>
  <si>
    <t>Allen</t>
  </si>
  <si>
    <t>Anderson</t>
  </si>
  <si>
    <t>Atchison</t>
  </si>
  <si>
    <t>Barber</t>
  </si>
  <si>
    <t>Barton</t>
  </si>
  <si>
    <t>Bourbon</t>
  </si>
  <si>
    <t>Brown</t>
  </si>
  <si>
    <t>Butler</t>
  </si>
  <si>
    <t>Chase</t>
  </si>
  <si>
    <t>Chautauqua</t>
  </si>
  <si>
    <t>Cherokee</t>
  </si>
  <si>
    <t>Cheyenne</t>
  </si>
  <si>
    <t>Clay</t>
  </si>
  <si>
    <t>Cloud</t>
  </si>
  <si>
    <t>Coffey</t>
  </si>
  <si>
    <t>Comanche</t>
  </si>
  <si>
    <t>Cowley</t>
  </si>
  <si>
    <t>Crawford</t>
  </si>
  <si>
    <t>Decatur</t>
  </si>
  <si>
    <t>Dickinson</t>
  </si>
  <si>
    <t>Doniphan</t>
  </si>
  <si>
    <t>Douglas</t>
  </si>
  <si>
    <t>Edwards</t>
  </si>
  <si>
    <t>Elk</t>
  </si>
  <si>
    <t>Ellis</t>
  </si>
  <si>
    <t>Ellsworth</t>
  </si>
  <si>
    <t>Finney</t>
  </si>
  <si>
    <t>Ford</t>
  </si>
  <si>
    <t>Geary</t>
  </si>
  <si>
    <t>Gove</t>
  </si>
  <si>
    <t>Graham</t>
  </si>
  <si>
    <t>Gray</t>
  </si>
  <si>
    <t>Greeley</t>
  </si>
  <si>
    <t>Greenwood</t>
  </si>
  <si>
    <t>Hamilton</t>
  </si>
  <si>
    <t>Harper</t>
  </si>
  <si>
    <t>Harvey</t>
  </si>
  <si>
    <t>Haskell</t>
  </si>
  <si>
    <t>Hodgeman</t>
  </si>
  <si>
    <t>Jackson</t>
  </si>
  <si>
    <t>Jewell</t>
  </si>
  <si>
    <t>Johnson</t>
  </si>
  <si>
    <t>Kearny</t>
  </si>
  <si>
    <t>Kingman</t>
  </si>
  <si>
    <t>Kiowa</t>
  </si>
  <si>
    <t>Labette</t>
  </si>
  <si>
    <t>Lane</t>
  </si>
  <si>
    <t>Leavenworth</t>
  </si>
  <si>
    <t>Linn</t>
  </si>
  <si>
    <t>Logan</t>
  </si>
  <si>
    <t>Lyon</t>
  </si>
  <si>
    <t>McPherson</t>
  </si>
  <si>
    <t>Marion</t>
  </si>
  <si>
    <t>Marshall</t>
  </si>
  <si>
    <t>Meade</t>
  </si>
  <si>
    <t>Miami</t>
  </si>
  <si>
    <t>Mitchell</t>
  </si>
  <si>
    <t>Montgomery</t>
  </si>
  <si>
    <t>Morris</t>
  </si>
  <si>
    <t>Morton</t>
  </si>
  <si>
    <t>Nemaha</t>
  </si>
  <si>
    <t>Neosho</t>
  </si>
  <si>
    <t>Ness</t>
  </si>
  <si>
    <t>Norton</t>
  </si>
  <si>
    <t>Osage</t>
  </si>
  <si>
    <t>Osborne</t>
  </si>
  <si>
    <t>Ottawa</t>
  </si>
  <si>
    <t>Pawnee</t>
  </si>
  <si>
    <t>Phillips</t>
  </si>
  <si>
    <t>Pottawatomie</t>
  </si>
  <si>
    <t>Pratt</t>
  </si>
  <si>
    <t>Rawlins</t>
  </si>
  <si>
    <t>Reno</t>
  </si>
  <si>
    <t>Republic</t>
  </si>
  <si>
    <t>Rice</t>
  </si>
  <si>
    <t>Riley</t>
  </si>
  <si>
    <t>Rooks</t>
  </si>
  <si>
    <t>Rush</t>
  </si>
  <si>
    <t>Russell</t>
  </si>
  <si>
    <t>Saline</t>
  </si>
  <si>
    <t>Scott</t>
  </si>
  <si>
    <t>Sedgwick</t>
  </si>
  <si>
    <t>Seward</t>
  </si>
  <si>
    <t>Shawnee</t>
  </si>
  <si>
    <t>Sheridan</t>
  </si>
  <si>
    <t>Sherman</t>
  </si>
  <si>
    <t>Smith</t>
  </si>
  <si>
    <t>Stafford</t>
  </si>
  <si>
    <t>Stanton</t>
  </si>
  <si>
    <t>Stevens</t>
  </si>
  <si>
    <t>Sumner</t>
  </si>
  <si>
    <t>Thomas</t>
  </si>
  <si>
    <t>Trego</t>
  </si>
  <si>
    <t>Wabaunsee</t>
  </si>
  <si>
    <t>Wallace</t>
  </si>
  <si>
    <t>Wichita</t>
  </si>
  <si>
    <t>Wilson</t>
  </si>
  <si>
    <t>Woodson</t>
  </si>
  <si>
    <t>Wyandotte</t>
  </si>
  <si>
    <t>40% AMI</t>
  </si>
  <si>
    <t>50% AMI</t>
  </si>
  <si>
    <t>60% AMI</t>
  </si>
  <si>
    <t>SD_34i788x1_238_B_0</t>
  </si>
  <si>
    <t>SD_34i788x1_27_B_0</t>
  </si>
  <si>
    <t>SD_34i788x1_28_B_0</t>
  </si>
  <si>
    <t>SD_34i788x1_29_B_0</t>
  </si>
  <si>
    <t>SD_34i788x1_481_B_0</t>
  </si>
  <si>
    <t>SD_34i788x1_484_B_0</t>
  </si>
  <si>
    <t>SD_34i788x1_487_B_0</t>
  </si>
  <si>
    <t>SD_34i788x1_490_B_0</t>
  </si>
  <si>
    <t>SD_34i788x1_493_B_0</t>
  </si>
  <si>
    <t>SD_34i788x1_517_B_0</t>
  </si>
  <si>
    <t>SD_34i788x1_602_B_0</t>
  </si>
  <si>
    <t>SD_34i788x1_603_B_0</t>
  </si>
  <si>
    <t>SD_34i788x1_604_B_0</t>
  </si>
  <si>
    <t>SD_34i788x1_605_B_0</t>
  </si>
  <si>
    <t>SD_34i788x1_607_B_0</t>
  </si>
  <si>
    <t>SD_34i788x1_608_B_0</t>
  </si>
  <si>
    <t>SD_34i788x1_609_B_0</t>
  </si>
  <si>
    <t>SD_34i788x1_610_B_0</t>
  </si>
  <si>
    <t>SD_34i788x1_613_B_0</t>
  </si>
  <si>
    <t>SD_34i788x1_618_B_0</t>
  </si>
  <si>
    <t>SD_34i788x1_619_B_0</t>
  </si>
  <si>
    <t>SD_34i788x1_620_B_0</t>
  </si>
  <si>
    <t>SD_34i788x1_624_B_0</t>
  </si>
  <si>
    <t>SD_34i788x1_625_B_0</t>
  </si>
  <si>
    <t>SD_34i788x1_657_B_0</t>
  </si>
  <si>
    <t>SD_34i788x1_91_B_0</t>
  </si>
  <si>
    <t>SD_34i788x1_97_B_0</t>
  </si>
  <si>
    <t>SD_34i788x1_98_B_0</t>
  </si>
  <si>
    <t xml:space="preserve">Expiration date of contract or option:      </t>
  </si>
  <si>
    <t>9%                     ELIGIBLE BASIS</t>
  </si>
  <si>
    <r>
      <t xml:space="preserve">Debt Service: </t>
    </r>
    <r>
      <rPr>
        <sz val="11"/>
        <rFont val="Arial Narrow"/>
        <family val="2"/>
      </rPr>
      <t>(specify here)</t>
    </r>
  </si>
  <si>
    <t xml:space="preserve">SCHEDULED DATE:   </t>
  </si>
  <si>
    <t>20% AMI</t>
  </si>
  <si>
    <t>30% AMI</t>
  </si>
  <si>
    <t>70% AMI</t>
  </si>
  <si>
    <t>80% AMI</t>
  </si>
  <si>
    <t>Applicant's Numbers</t>
  </si>
  <si>
    <t>Year</t>
  </si>
  <si>
    <t>Inflation</t>
  </si>
  <si>
    <t>Gross Potential Rental Income</t>
  </si>
  <si>
    <t>Gross Potential Other Income</t>
  </si>
  <si>
    <t>Vacancy Rental</t>
  </si>
  <si>
    <t>Vacancy Other</t>
  </si>
  <si>
    <t>Operating Expenses (less R4R)</t>
  </si>
  <si>
    <t>Net Operating Income</t>
  </si>
  <si>
    <t>Debt Service</t>
  </si>
  <si>
    <t>Predistribution Cash-Flow</t>
  </si>
  <si>
    <t>DSC</t>
  </si>
  <si>
    <t>Cash Flow Available for Distribution</t>
  </si>
  <si>
    <t>Distribution</t>
  </si>
  <si>
    <t>1.</t>
  </si>
  <si>
    <t>2.</t>
  </si>
  <si>
    <t>3.</t>
  </si>
  <si>
    <t>4.</t>
  </si>
  <si>
    <t>5.</t>
  </si>
  <si>
    <t>6.</t>
  </si>
  <si>
    <t>7.</t>
  </si>
  <si>
    <t>Distributable Cash Flow</t>
  </si>
  <si>
    <t xml:space="preserve"> of total Fee</t>
  </si>
  <si>
    <t>of 10 Year Predistribution Cash Flow</t>
  </si>
  <si>
    <t>of 15 Year Predistribution Cash Flow</t>
  </si>
  <si>
    <t>Vacancy</t>
  </si>
  <si>
    <t>Project Name:</t>
  </si>
  <si>
    <t>Number of Units:</t>
  </si>
  <si>
    <t>Cost of  Building (if applicable):</t>
  </si>
  <si>
    <t>There is an identity of interest between Buyer and Seller.</t>
  </si>
  <si>
    <t>If no, a relocation plan is required.</t>
  </si>
  <si>
    <t>Total:</t>
  </si>
  <si>
    <t>Attached Garage Y/N?</t>
  </si>
  <si>
    <t>DEVELOPMENT BUDGET</t>
  </si>
  <si>
    <t>If necessary, explain out of the ordinary cost lines and "other" costs.</t>
  </si>
  <si>
    <t>Developer Fee:</t>
  </si>
  <si>
    <t>General Contractor Costs:</t>
  </si>
  <si>
    <t>Reservation Fee:</t>
  </si>
  <si>
    <t>Allocation Fee:</t>
  </si>
  <si>
    <t>Monitoring Fee:</t>
  </si>
  <si>
    <t>Bond Allocation Fee:</t>
  </si>
  <si>
    <t>COST SUMMARY:</t>
  </si>
  <si>
    <t>KHRC FEES:</t>
  </si>
  <si>
    <t>per LIHTC unit:</t>
  </si>
  <si>
    <t>Credit Request:</t>
  </si>
  <si>
    <t>Preliminary Application Fee:</t>
  </si>
  <si>
    <t>Full Application Fee:</t>
  </si>
  <si>
    <t>KHRC/HOME &amp; HTF Fees</t>
  </si>
  <si>
    <t>KHRC National Housing Trust Fund</t>
  </si>
  <si>
    <t>KHRC HOME</t>
  </si>
  <si>
    <t>Are you requesting CHDO set-aside?</t>
  </si>
  <si>
    <t>Total 1 BDR</t>
  </si>
  <si>
    <t>Total 2 BDR</t>
  </si>
  <si>
    <t>Total 4 BDR</t>
  </si>
  <si>
    <t>Total 3 BDR</t>
  </si>
  <si>
    <t>Total 5 BDR</t>
  </si>
  <si>
    <t>Total Efficiency</t>
  </si>
  <si>
    <t>Percentage of 3 BDR</t>
  </si>
  <si>
    <t>Bedroom Summary</t>
  </si>
  <si>
    <t>Target Designation Summary</t>
  </si>
  <si>
    <t>of units</t>
  </si>
  <si>
    <t>Storm Shelter</t>
  </si>
  <si>
    <t>Community building or room</t>
  </si>
  <si>
    <t>Fitness room with equipment</t>
  </si>
  <si>
    <t>Internet Access (free WIFI or computer room)</t>
  </si>
  <si>
    <t>Community garden</t>
  </si>
  <si>
    <t>Adjacent to a senior center or community center with regular programming</t>
  </si>
  <si>
    <t>Regular transportation or on-site bus stop</t>
  </si>
  <si>
    <t>Structured recreational or educational programs</t>
  </si>
  <si>
    <t># of Covered Parking Spaces</t>
  </si>
  <si>
    <t># of Units with Garages</t>
  </si>
  <si>
    <t>Where is the management office located?</t>
  </si>
  <si>
    <t>Property Office:</t>
  </si>
  <si>
    <t>What hours is the office open to tenants or prospective tenants?</t>
  </si>
  <si>
    <t>In-Unit Laundry Equipment</t>
  </si>
  <si>
    <t>Laundry Hook-ups</t>
  </si>
  <si>
    <t>Guarantor</t>
  </si>
  <si>
    <t>Conversion (NC Set-aside)</t>
  </si>
  <si>
    <t>General</t>
  </si>
  <si>
    <t>If unique opportunity, briefly describe rationale:</t>
  </si>
  <si>
    <t>Community Laundry</t>
  </si>
  <si>
    <t>Addt'l Cost 4</t>
  </si>
  <si>
    <t>Addt'l Cost 7</t>
  </si>
  <si>
    <t>Addt'l Cost 8</t>
  </si>
  <si>
    <t>Addt'l Cost 9</t>
  </si>
  <si>
    <t xml:space="preserve">All principals as defined in the QAP should be detailed on this page. Each member of the development team indicated by ** must submit a KHRC Experience Summary Form. The form for the ownership entity will be due at preliminary application while the consultant, general contractor and management company will be due at full application. </t>
  </si>
  <si>
    <t>If yes, will the CHDO be the sole general partner or managing member of the ownership entity?</t>
  </si>
  <si>
    <t xml:space="preserve">If yes, CHDO narrative is required. See Procorem for instructions. </t>
  </si>
  <si>
    <t xml:space="preserve"> Unit Mix Summary:  </t>
  </si>
  <si>
    <t>Walking paths and outdoor seating area</t>
  </si>
  <si>
    <t xml:space="preserve">Must equal total development cost: </t>
  </si>
  <si>
    <t>Percentage:</t>
  </si>
  <si>
    <t xml:space="preserve">   Other Construction Costs:  </t>
  </si>
  <si>
    <r>
      <t>(</t>
    </r>
    <r>
      <rPr>
        <i/>
        <sz val="11"/>
        <rFont val="Arial Narrow"/>
        <family val="2"/>
      </rPr>
      <t>specify):</t>
    </r>
  </si>
  <si>
    <t>Builder's Overhead (2%):</t>
  </si>
  <si>
    <t>Allocation $0-$5,000,000:</t>
  </si>
  <si>
    <t>First Year:</t>
  </si>
  <si>
    <t>Allocation $5,000,001+:</t>
  </si>
  <si>
    <t>Annual Fee:</t>
  </si>
  <si>
    <t>For-profit Entities:</t>
  </si>
  <si>
    <t>Non-profit Entities:</t>
  </si>
  <si>
    <t>Income from Rent</t>
  </si>
  <si>
    <t>Federal &amp; State LIHTC</t>
  </si>
  <si>
    <t>KHRC approved (9% only). Briefly describe below.</t>
  </si>
  <si>
    <t>Walk-up</t>
  </si>
  <si>
    <t>Quad-plex</t>
  </si>
  <si>
    <t>8-plex</t>
  </si>
  <si>
    <t>Minimum Federal Set-Aside - LIHTC only</t>
  </si>
  <si>
    <t>Federal Equity Provider Ownership Percentage:</t>
  </si>
  <si>
    <t>Name of Equity Provider:</t>
  </si>
  <si>
    <t>Federal LIHTC</t>
  </si>
  <si>
    <t>State LIHTC</t>
  </si>
  <si>
    <t>Annual Federal Low-Income Housing Tax Credit Requested:</t>
  </si>
  <si>
    <t>Annual State Low-Income Housing Tax Credit Requested:</t>
  </si>
  <si>
    <t xml:space="preserve">Equity Price per Federal LIHTC : </t>
  </si>
  <si>
    <t>State Equity Provider Ownership Percentage:</t>
  </si>
  <si>
    <t xml:space="preserve">      This development offers gross rent for all units up to the 60% limits at a rate that is below the fair market
rent for the area in which the property is located as published by HUD. </t>
  </si>
  <si>
    <t>HOME/HTF ELIGIBLE COSTS</t>
  </si>
  <si>
    <t xml:space="preserve">HOME/HTF ELIGIBLE COSTS </t>
  </si>
  <si>
    <t>General Requirements (6%):</t>
  </si>
  <si>
    <t>Builder's Profit (6%):</t>
  </si>
  <si>
    <t>Proceeds from Historic Tax Credits</t>
  </si>
  <si>
    <t>UFAS units above minimum number</t>
  </si>
  <si>
    <t># of Accessible Units (UFAS) (minimum 5% rounded up)</t>
  </si>
  <si>
    <t>LIHTC Application Type</t>
  </si>
  <si>
    <t>Preliminary Application</t>
  </si>
  <si>
    <t>Full Application</t>
  </si>
  <si>
    <t>4% Preliminary &amp; Full Application</t>
  </si>
  <si>
    <t>Reservation Agreement</t>
  </si>
  <si>
    <t>Construction Closing</t>
  </si>
  <si>
    <t>Placed-in-Service</t>
  </si>
  <si>
    <t>Low Income Housing Tax Credit (LIHTC) Application Type:</t>
  </si>
  <si>
    <t>Crawl Space</t>
  </si>
  <si>
    <t>State &amp; Federal 9%</t>
  </si>
  <si>
    <t>State &amp; Federal 4%</t>
  </si>
  <si>
    <t>Entity will accept &amp; engage in Procorem.</t>
  </si>
  <si>
    <t>Developer</t>
  </si>
  <si>
    <t xml:space="preserve">   **</t>
  </si>
  <si>
    <t>%</t>
  </si>
  <si>
    <t>Commercial:</t>
  </si>
  <si>
    <t>LOW-INCOME HOUSING TAX CREDIT PROGRAM, HOME, AND NATIONAL HOUSING TRUST FUND</t>
  </si>
  <si>
    <t>• Kansas Affordable Housing Tax Credit (HB 2237);</t>
  </si>
  <si>
    <t>• HOME Investment Partnerships funding (HOME);</t>
  </si>
  <si>
    <t xml:space="preserve">• National Housing Trust Fund (NHTF); and </t>
  </si>
  <si>
    <t>Unless otherwise noted, the use of “LIHTC”throughout the application refers to both the State and Federal LIHTC.</t>
  </si>
  <si>
    <t xml:space="preserve">In addition to the Federal LIHTC, the application applies to the following resources to LIHTC properties:  </t>
  </si>
  <si>
    <t>SUBMISSION INSTRUCTIONS</t>
  </si>
  <si>
    <t xml:space="preserve">   Among KHRC’s most important resources and programs for affordable housing development in Kansas is the Federal Low-Income Housing Tax Credit (LIHTC) Program. KHRC serves as the allocating agency and administers the Federal LIHTC Program in our state. </t>
  </si>
  <si>
    <t>DEADLINES</t>
  </si>
  <si>
    <t>4% LIHTC Preliminary and Full Application Due Date</t>
  </si>
  <si>
    <t>4% LIHTC Application Approval Announcement</t>
  </si>
  <si>
    <t>Preliminary Applications due</t>
  </si>
  <si>
    <t>Invitation to Submit Full Applications</t>
  </si>
  <si>
    <t>Full Applicatinos due</t>
  </si>
  <si>
    <t>Award Announcements</t>
  </si>
  <si>
    <t>PRELIMINARY &amp; FULL 4% ONLY</t>
  </si>
  <si>
    <r>
      <t xml:space="preserve">Environmental Information: </t>
    </r>
    <r>
      <rPr>
        <sz val="11"/>
        <rFont val="Arial Narrow"/>
        <family val="2"/>
      </rPr>
      <t>Please identify any potential environmental issues in the space below (see  appropriate QAP Requirements Checklist).</t>
    </r>
  </si>
  <si>
    <t>Applicable Fraction Calculation</t>
  </si>
  <si>
    <r>
      <t xml:space="preserve">If units are both LIHTC and HOME or HTF, please fill out an individual row for LIHTC and specify in the provided column which funding source is combined. </t>
    </r>
    <r>
      <rPr>
        <b/>
        <sz val="11"/>
        <rFont val="Arial Narrow"/>
        <family val="2"/>
      </rPr>
      <t>Group units by the unit type.</t>
    </r>
  </si>
  <si>
    <t>Utility Provider:</t>
  </si>
  <si>
    <t>NC per unit total:</t>
  </si>
  <si>
    <t xml:space="preserve">Equity Price per State LIHTC : </t>
  </si>
  <si>
    <t xml:space="preserve">Please complete all tabs of the Excel application in addition to the items listed in the QAP Requirements Checklist by uploading all documents to Procorem by end of business on the application round due date.  Please submit all documents in PDF format and labeled by the item number, project name, section header, and subtitle (06-KansasApartments-ThresholdEligibility-SiteControl).  Additonallly, send this application in Excel format and labeled by the item number, project name, section header, and subtitle (30-KansasApartments-AdditionalRequirements-Application). </t>
  </si>
  <si>
    <t>2024 HOUSING DEVELOPMENT APPLICATION</t>
  </si>
  <si>
    <t>PRELIMINARY 9% LIHTC, HOME AND/OR NHTF REQUEST DEADLINES</t>
  </si>
  <si>
    <t>FULL 9% LIHTC, HOME AND/OR NHTF REQUEST DEADLINES</t>
  </si>
  <si>
    <t>9% LIHTC,  HOME AND/OR NHTF REQUEST DEADLINES</t>
  </si>
  <si>
    <t>(minimum 2% rounded up)</t>
  </si>
  <si>
    <t>Total Hard Costs:</t>
  </si>
  <si>
    <t>Operating Expenses per unit:</t>
  </si>
  <si>
    <t>(minimum $3,200/unit)</t>
  </si>
  <si>
    <t>Rehab Maximum:</t>
  </si>
  <si>
    <t>Average AMI</t>
  </si>
  <si>
    <t>Additional 15%</t>
  </si>
  <si>
    <t>AMI</t>
  </si>
  <si>
    <t>% of units</t>
  </si>
  <si>
    <t xml:space="preserve">All </t>
  </si>
  <si>
    <t>Please note that the percentages of ownership should total 100%.</t>
  </si>
  <si>
    <t xml:space="preserve">Average Income - 100% of the residential units in this development are both rent-restricted and occupied by households whose income (designated in 10% increments from 20% to 80%) on average are at or below 60% of area median income (AMI). </t>
  </si>
  <si>
    <r>
      <t>For additional guidance please email</t>
    </r>
    <r>
      <rPr>
        <b/>
        <sz val="11"/>
        <rFont val="Arial Narrow"/>
        <family val="2"/>
      </rPr>
      <t xml:space="preserve"> housingdevelopment@kshousingcorp.org</t>
    </r>
    <r>
      <rPr>
        <sz val="11"/>
        <rFont val="Arial Narrow"/>
        <family val="2"/>
      </rPr>
      <t xml:space="preserve"> or visit our website at </t>
    </r>
    <r>
      <rPr>
        <b/>
        <sz val="11"/>
        <rFont val="Arial Narrow"/>
        <family val="2"/>
      </rPr>
      <t>kshousingcorp.org</t>
    </r>
    <r>
      <rPr>
        <sz val="11"/>
        <rFont val="Arial Narrow"/>
        <family val="2"/>
      </rPr>
      <t>. The current QAP, QAP Requirement Checklists and additional application forms are available on our website.</t>
    </r>
  </si>
  <si>
    <t xml:space="preserve">Please complete all tabs of the Excel application in addition to the items listed in the QAP Requirements Checklist by uploading all documents to Procorem by end of business on the application round due date.  Please submit all documents in PDF format and labeled by the item number, project name, section header, and subtitle (06-KansasApartments-ThresholdEligibility-SiteControl).  Additonallly, send this application in Excel format and labeled by the item number, project name, section header, and subtitle (17-KansasApartments-AdditionalRequirements-FullApplication). </t>
  </si>
  <si>
    <t xml:space="preserve">Please submit  Preliminary tabs of this Excel application in addition to the items listed in the QAP Requirements Checklist in Procorem by end of business on the application round due date. Please send all documents in PDF format and labeled by the item number, project name, section header, and subtitle (06-KansasApartments-ThresholdEligibility-SiteControl). Additonallly, send this application in Excel format and labeled by the item number, project name, section header, and subtitle (17-KansasApartments-AdditionalRequirements-PreApplication).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</si>
</sst>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409]mmm\-yy;@"/>
    <numFmt numFmtId="167" formatCode="0.000"/>
    <numFmt numFmtId="168" formatCode="0.0000"/>
    <numFmt numFmtId="169" formatCode="[$-409]mmmm\ d\,\ yyyy;@"/>
    <numFmt numFmtId="170" formatCode="[&lt;=9999999]###\-####;\(###\)\ ###\-####"/>
    <numFmt numFmtId="171" formatCode="0.0"/>
    <numFmt numFmtId="172" formatCode="[$-F800]dddd\,\ mmmm\ dd\,\ yyyy"/>
    <numFmt numFmtId="173" formatCode="mm/dd/yy;@"/>
    <numFmt numFmtId="174" formatCode="&quot;$&quot;#,##0.000"/>
    <numFmt numFmtId="175" formatCode="&quot;$&quot;#,##0.000_);[Red]\(&quot;$&quot;#,##0.000\)"/>
  </numFmts>
  <fonts count="40">
    <font>
      <sz val="10"/>
      <name val="MS Sans Serif"/>
    </font>
    <font>
      <sz val="10"/>
      <name val="MS Sans Serif"/>
      <family val="2"/>
    </font>
    <font>
      <b/>
      <u/>
      <sz val="11"/>
      <name val="Arial Narrow"/>
      <family val="2"/>
    </font>
    <font>
      <sz val="11"/>
      <name val="Arial Narrow"/>
      <family val="2"/>
    </font>
    <font>
      <sz val="10"/>
      <name val="Arial Narrow"/>
      <family val="2"/>
    </font>
    <font>
      <b/>
      <sz val="11"/>
      <name val="Arial Narrow"/>
      <family val="2"/>
    </font>
    <font>
      <u/>
      <sz val="11"/>
      <name val="Arial Narrow"/>
      <family val="2"/>
    </font>
    <font>
      <i/>
      <sz val="11"/>
      <name val="Arial Narrow"/>
      <family val="2"/>
    </font>
    <font>
      <sz val="8"/>
      <name val="Arial Narrow"/>
      <family val="2"/>
    </font>
    <font>
      <b/>
      <sz val="12"/>
      <name val="Arial Narrow"/>
      <family val="2"/>
    </font>
    <font>
      <b/>
      <sz val="10"/>
      <name val="Arial Narrow"/>
      <family val="2"/>
    </font>
    <font>
      <sz val="9"/>
      <name val="Arial Narrow"/>
      <family val="2"/>
    </font>
    <font>
      <b/>
      <u/>
      <sz val="12"/>
      <name val="Arial Narrow"/>
      <family val="2"/>
    </font>
    <font>
      <b/>
      <u/>
      <sz val="10"/>
      <name val="Arial Narrow"/>
      <family val="2"/>
    </font>
    <font>
      <sz val="12"/>
      <name val="Arial Narrow"/>
      <family val="2"/>
    </font>
    <font>
      <b/>
      <u/>
      <sz val="14"/>
      <name val="Arial Narrow"/>
      <family val="2"/>
    </font>
    <font>
      <sz val="9"/>
      <name val="Arial"/>
      <family val="2"/>
    </font>
    <font>
      <u/>
      <sz val="10.5"/>
      <name val="Arial Narrow"/>
      <family val="2"/>
    </font>
    <font>
      <i/>
      <sz val="10"/>
      <name val="Arial Narrow"/>
      <family val="2"/>
    </font>
    <font>
      <sz val="11"/>
      <name val="Arial"/>
      <family val="2"/>
    </font>
    <font>
      <sz val="10"/>
      <name val="Times New Roman"/>
      <family val="1"/>
    </font>
    <font>
      <u/>
      <sz val="10"/>
      <color theme="10"/>
      <name val="MS Sans Serif"/>
      <family val="2"/>
    </font>
    <font>
      <sz val="10"/>
      <name val="Geneva"/>
    </font>
    <font>
      <sz val="10"/>
      <name val="Arial"/>
      <family val="2"/>
    </font>
    <font>
      <sz val="11"/>
      <color rgb="FFFF0000"/>
      <name val="Arial Narrow"/>
      <family val="2"/>
    </font>
    <font>
      <b/>
      <sz val="10"/>
      <name val="MS Sans Serif"/>
    </font>
    <font>
      <b/>
      <sz val="11"/>
      <color rgb="FFFF0000"/>
      <name val="Arial Narrow"/>
      <family val="2"/>
    </font>
    <font>
      <b/>
      <sz val="9"/>
      <name val="Arial Narrow"/>
      <family val="2"/>
    </font>
    <font>
      <b/>
      <sz val="12"/>
      <name val="Calibri"/>
      <family val="2"/>
      <scheme val="minor"/>
    </font>
    <font>
      <b/>
      <sz val="14"/>
      <name val="Arial Narrow"/>
      <family val="2"/>
    </font>
    <font>
      <sz val="11"/>
      <name val="Calibri"/>
      <family val="2"/>
    </font>
    <font>
      <b/>
      <sz val="14"/>
      <name val="Calibri"/>
      <family val="2"/>
      <scheme val="minor"/>
    </font>
    <font>
      <b/>
      <sz val="20"/>
      <name val="Calibri"/>
      <family val="2"/>
      <scheme val="minor"/>
    </font>
    <font>
      <sz val="10"/>
      <name val="Calibri"/>
      <family val="2"/>
      <scheme val="minor"/>
    </font>
    <font>
      <b/>
      <sz val="10"/>
      <name val="Calibri"/>
      <family val="2"/>
      <scheme val="minor"/>
    </font>
    <font>
      <b/>
      <u/>
      <sz val="11"/>
      <name val="Arial"/>
      <family val="2"/>
    </font>
    <font>
      <b/>
      <u/>
      <sz val="10"/>
      <name val="Arial"/>
      <family val="2"/>
    </font>
    <font>
      <b/>
      <i/>
      <sz val="10"/>
      <name val="Arial Narrow"/>
      <family val="2"/>
    </font>
    <font>
      <b/>
      <sz val="10"/>
      <name val="Arial"/>
      <family val="2"/>
    </font>
    <font>
      <b/>
      <sz val="20"/>
      <name val="Arial Narrow"/>
      <family val="2"/>
    </font>
  </fonts>
  <fills count="8">
    <fill>
      <patternFill patternType="none"/>
    </fill>
    <fill>
      <patternFill patternType="gray125"/>
    </fill>
    <fill>
      <patternFill patternType="solid">
        <fgColor theme="0" tint="-0.249977111117893"/>
        <bgColor indexed="64"/>
      </patternFill>
    </fill>
    <fill>
      <patternFill patternType="solid">
        <fgColor theme="0" tint="-0.249977111117893"/>
        <bgColor indexed="23"/>
      </patternFill>
    </fill>
    <fill>
      <patternFill patternType="solid">
        <fgColor rgb="FFFFFFFF"/>
        <bgColor indexed="64"/>
      </patternFill>
    </fill>
    <fill>
      <patternFill patternType="solid">
        <fgColor indexed="26"/>
        <bgColor indexed="64"/>
      </patternFill>
    </fill>
    <fill>
      <patternFill patternType="solid">
        <fgColor theme="0"/>
        <bgColor indexed="64"/>
      </patternFill>
    </fill>
    <fill>
      <patternFill patternType="solid">
        <fgColor theme="0" tint="-4.9989318521683403E-2"/>
        <bgColor indexed="64"/>
      </patternFill>
    </fill>
  </fills>
  <borders count="78">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right/>
      <top/>
      <bottom style="double">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15">
    <xf numFmtId="0" fontId="0" fillId="0" borderId="0"/>
    <xf numFmtId="40" fontId="1" fillId="0" borderId="0" applyFont="0" applyFill="0" applyBorder="0" applyAlignment="0" applyProtection="0"/>
    <xf numFmtId="8" fontId="1" fillId="0" borderId="0" applyFont="0" applyFill="0" applyBorder="0" applyAlignment="0" applyProtection="0"/>
    <xf numFmtId="0" fontId="1" fillId="0" borderId="0"/>
    <xf numFmtId="9" fontId="1" fillId="0" borderId="0" applyFont="0" applyFill="0" applyBorder="0" applyAlignment="0" applyProtection="0"/>
    <xf numFmtId="0" fontId="20" fillId="0" borderId="0"/>
    <xf numFmtId="0" fontId="20" fillId="0" borderId="0"/>
    <xf numFmtId="9"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44" fontId="22" fillId="0" borderId="0" applyFont="0" applyFill="0" applyBorder="0" applyAlignment="0" applyProtection="0"/>
    <xf numFmtId="9" fontId="22" fillId="0" borderId="0" applyFont="0" applyFill="0" applyBorder="0" applyAlignment="0" applyProtection="0"/>
    <xf numFmtId="0" fontId="23" fillId="0" borderId="0"/>
  </cellStyleXfs>
  <cellXfs count="970">
    <xf numFmtId="0" fontId="0" fillId="0" borderId="0" xfId="0"/>
    <xf numFmtId="0" fontId="3" fillId="0" borderId="0" xfId="0" applyFont="1"/>
    <xf numFmtId="0" fontId="4" fillId="0" borderId="0" xfId="0" applyFont="1"/>
    <xf numFmtId="0" fontId="3" fillId="0" borderId="1" xfId="0" applyFont="1" applyBorder="1" applyProtection="1">
      <protection locked="0"/>
    </xf>
    <xf numFmtId="0" fontId="3" fillId="0" borderId="0" xfId="0" applyFont="1" applyAlignment="1">
      <alignment horizontal="right"/>
    </xf>
    <xf numFmtId="0" fontId="5" fillId="0" borderId="0" xfId="0" applyFont="1" applyAlignment="1">
      <alignment horizontal="center"/>
    </xf>
    <xf numFmtId="0" fontId="5" fillId="0" borderId="0" xfId="0" applyFont="1"/>
    <xf numFmtId="0" fontId="3" fillId="0" borderId="0" xfId="0" applyFont="1" applyAlignment="1">
      <alignment vertical="center"/>
    </xf>
    <xf numFmtId="0" fontId="5" fillId="0" borderId="0" xfId="0" applyFont="1" applyAlignment="1">
      <alignment horizontal="left"/>
    </xf>
    <xf numFmtId="0" fontId="5" fillId="0" borderId="0" xfId="0" applyFont="1" applyAlignment="1">
      <alignment horizontal="right"/>
    </xf>
    <xf numFmtId="5" fontId="3" fillId="0" borderId="0" xfId="0" applyNumberFormat="1" applyFont="1"/>
    <xf numFmtId="0" fontId="5" fillId="0" borderId="0" xfId="0" applyFont="1" applyAlignment="1">
      <alignment horizontal="center" vertical="center" wrapText="1"/>
    </xf>
    <xf numFmtId="0" fontId="3" fillId="0" borderId="0" xfId="0" applyFont="1" applyAlignment="1" applyProtection="1">
      <alignment horizontal="center"/>
      <protection locked="0"/>
    </xf>
    <xf numFmtId="0" fontId="3" fillId="0" borderId="0" xfId="0" applyFont="1" applyAlignment="1">
      <alignment vertical="top"/>
    </xf>
    <xf numFmtId="0" fontId="3" fillId="0" borderId="0" xfId="0" applyFont="1" applyAlignment="1">
      <alignment wrapText="1"/>
    </xf>
    <xf numFmtId="0" fontId="3" fillId="0" borderId="0" xfId="0" applyFont="1" applyAlignment="1">
      <alignment horizontal="left"/>
    </xf>
    <xf numFmtId="10" fontId="3" fillId="0" borderId="0" xfId="0" applyNumberFormat="1" applyFont="1"/>
    <xf numFmtId="165" fontId="3" fillId="0" borderId="9" xfId="0" applyNumberFormat="1" applyFont="1" applyBorder="1" applyAlignment="1" applyProtection="1">
      <alignment horizontal="right"/>
      <protection locked="0"/>
    </xf>
    <xf numFmtId="3" fontId="3" fillId="0" borderId="0" xfId="0" applyNumberFormat="1" applyFont="1"/>
    <xf numFmtId="165" fontId="3" fillId="0" borderId="13" xfId="0" applyNumberFormat="1" applyFont="1" applyBorder="1" applyAlignment="1" applyProtection="1">
      <alignment horizontal="right"/>
      <protection locked="0"/>
    </xf>
    <xf numFmtId="165" fontId="3" fillId="0" borderId="38" xfId="0" applyNumberFormat="1" applyFont="1" applyBorder="1" applyAlignment="1" applyProtection="1">
      <alignment horizontal="right"/>
      <protection locked="0"/>
    </xf>
    <xf numFmtId="165" fontId="3" fillId="0" borderId="48" xfId="0" applyNumberFormat="1" applyFont="1" applyBorder="1" applyAlignment="1" applyProtection="1">
      <alignment horizontal="right"/>
      <protection locked="0"/>
    </xf>
    <xf numFmtId="165" fontId="5" fillId="0" borderId="9" xfId="0" applyNumberFormat="1" applyFont="1" applyBorder="1" applyAlignment="1">
      <alignment horizontal="right"/>
    </xf>
    <xf numFmtId="165" fontId="5" fillId="0" borderId="44" xfId="0" quotePrefix="1" applyNumberFormat="1" applyFont="1" applyBorder="1" applyAlignment="1">
      <alignment horizontal="right"/>
    </xf>
    <xf numFmtId="165" fontId="5" fillId="0" borderId="47" xfId="0" quotePrefix="1" applyNumberFormat="1" applyFont="1" applyBorder="1" applyAlignment="1">
      <alignment horizontal="right"/>
    </xf>
    <xf numFmtId="165" fontId="3" fillId="0" borderId="44" xfId="0" applyNumberFormat="1" applyFont="1" applyBorder="1" applyAlignment="1" applyProtection="1">
      <alignment horizontal="right"/>
      <protection locked="0"/>
    </xf>
    <xf numFmtId="165" fontId="3" fillId="0" borderId="47" xfId="0" applyNumberFormat="1" applyFont="1" applyBorder="1" applyAlignment="1" applyProtection="1">
      <alignment horizontal="right"/>
      <protection locked="0"/>
    </xf>
    <xf numFmtId="165" fontId="5" fillId="0" borderId="38" xfId="0" applyNumberFormat="1" applyFont="1" applyBorder="1" applyAlignment="1">
      <alignment horizontal="right"/>
    </xf>
    <xf numFmtId="165" fontId="5" fillId="0" borderId="48" xfId="0" applyNumberFormat="1" applyFont="1" applyBorder="1" applyAlignment="1">
      <alignment horizontal="right"/>
    </xf>
    <xf numFmtId="165" fontId="3" fillId="0" borderId="0" xfId="0" applyNumberFormat="1" applyFont="1"/>
    <xf numFmtId="165" fontId="5" fillId="0" borderId="44" xfId="0" applyNumberFormat="1" applyFont="1" applyBorder="1" applyAlignment="1">
      <alignment horizontal="right"/>
    </xf>
    <xf numFmtId="165" fontId="5" fillId="0" borderId="47" xfId="0" applyNumberFormat="1" applyFont="1" applyBorder="1" applyAlignment="1">
      <alignment horizontal="right"/>
    </xf>
    <xf numFmtId="4" fontId="3" fillId="0" borderId="0" xfId="0" applyNumberFormat="1" applyFont="1"/>
    <xf numFmtId="4" fontId="5" fillId="0" borderId="44" xfId="0" quotePrefix="1" applyNumberFormat="1" applyFont="1" applyBorder="1" applyAlignment="1">
      <alignment horizontal="right"/>
    </xf>
    <xf numFmtId="4" fontId="5" fillId="0" borderId="47" xfId="0" quotePrefix="1" applyNumberFormat="1" applyFont="1" applyBorder="1" applyAlignment="1">
      <alignment horizontal="right"/>
    </xf>
    <xf numFmtId="4" fontId="3" fillId="0" borderId="19" xfId="0" applyNumberFormat="1" applyFont="1" applyBorder="1" applyAlignment="1">
      <alignment horizontal="right"/>
    </xf>
    <xf numFmtId="4" fontId="3" fillId="0" borderId="20" xfId="0" applyNumberFormat="1" applyFont="1" applyBorder="1" applyAlignment="1">
      <alignment horizontal="right"/>
    </xf>
    <xf numFmtId="165" fontId="5" fillId="0" borderId="8" xfId="0" applyNumberFormat="1" applyFont="1" applyBorder="1" applyAlignment="1">
      <alignment horizontal="right"/>
    </xf>
    <xf numFmtId="165" fontId="5" fillId="0" borderId="31" xfId="0" applyNumberFormat="1" applyFont="1" applyBorder="1" applyAlignment="1">
      <alignment horizontal="right"/>
    </xf>
    <xf numFmtId="165" fontId="5" fillId="0" borderId="39" xfId="0" applyNumberFormat="1" applyFont="1" applyBorder="1" applyAlignment="1">
      <alignment horizontal="right"/>
    </xf>
    <xf numFmtId="165" fontId="5" fillId="0" borderId="41" xfId="0" applyNumberFormat="1" applyFont="1" applyBorder="1" applyAlignment="1">
      <alignment horizontal="right"/>
    </xf>
    <xf numFmtId="0" fontId="3" fillId="0" borderId="19" xfId="0" applyFont="1" applyBorder="1"/>
    <xf numFmtId="0" fontId="3" fillId="0" borderId="0" xfId="0" applyFont="1" applyProtection="1">
      <protection locked="0"/>
    </xf>
    <xf numFmtId="0" fontId="11" fillId="0" borderId="0" xfId="0" applyFont="1"/>
    <xf numFmtId="0" fontId="7" fillId="0" borderId="0" xfId="0" applyFont="1" applyAlignment="1">
      <alignment horizontal="left" vertical="top" wrapText="1"/>
    </xf>
    <xf numFmtId="0" fontId="4" fillId="0" borderId="0" xfId="0" applyFont="1" applyAlignment="1">
      <alignment horizontal="centerContinuous" vertical="center"/>
    </xf>
    <xf numFmtId="0" fontId="10" fillId="0" borderId="0" xfId="0" applyFont="1" applyAlignment="1">
      <alignment horizontal="center" vertical="center" wrapText="1"/>
    </xf>
    <xf numFmtId="0" fontId="16" fillId="0" borderId="0" xfId="0" applyFont="1"/>
    <xf numFmtId="165" fontId="3" fillId="0" borderId="1" xfId="0" applyNumberFormat="1" applyFont="1" applyBorder="1" applyAlignment="1" applyProtection="1">
      <alignment horizontal="right"/>
      <protection locked="0"/>
    </xf>
    <xf numFmtId="165" fontId="3" fillId="0" borderId="0" xfId="0" applyNumberFormat="1" applyFont="1" applyProtection="1">
      <protection locked="0"/>
    </xf>
    <xf numFmtId="49" fontId="0" fillId="0" borderId="0" xfId="0" applyNumberFormat="1"/>
    <xf numFmtId="0" fontId="4" fillId="0" borderId="0" xfId="0" applyFont="1" applyAlignment="1">
      <alignment wrapText="1"/>
    </xf>
    <xf numFmtId="0" fontId="5" fillId="0" borderId="0" xfId="11" applyFont="1" applyAlignment="1">
      <alignment horizontal="left"/>
    </xf>
    <xf numFmtId="0" fontId="3" fillId="0" borderId="5" xfId="0" applyFont="1" applyBorder="1" applyAlignment="1" applyProtection="1">
      <alignment horizontal="center"/>
      <protection locked="0"/>
    </xf>
    <xf numFmtId="0" fontId="4" fillId="0" borderId="0" xfId="0" applyFont="1" applyAlignment="1">
      <alignment horizontal="center" vertical="center" wrapText="1"/>
    </xf>
    <xf numFmtId="0" fontId="3" fillId="0" borderId="0" xfId="0" applyFont="1" applyAlignment="1">
      <alignment horizontal="justify" vertical="justify" wrapText="1"/>
    </xf>
    <xf numFmtId="0" fontId="3" fillId="0" borderId="0" xfId="0" applyFont="1" applyAlignment="1">
      <alignment horizontal="justify" wrapText="1"/>
    </xf>
    <xf numFmtId="0" fontId="3" fillId="0" borderId="0" xfId="0" applyFont="1" applyAlignment="1">
      <alignment horizontal="left" vertical="justify" wrapText="1"/>
    </xf>
    <xf numFmtId="0" fontId="3" fillId="0" borderId="0" xfId="0" applyFont="1" applyAlignment="1">
      <alignment horizontal="center" vertical="justify" wrapText="1"/>
    </xf>
    <xf numFmtId="0" fontId="5" fillId="0" borderId="0" xfId="11" applyFont="1"/>
    <xf numFmtId="0" fontId="5" fillId="0" borderId="0" xfId="11" applyFont="1" applyAlignment="1">
      <alignment horizontal="right"/>
    </xf>
    <xf numFmtId="0" fontId="3" fillId="0" borderId="0" xfId="11" applyFont="1"/>
    <xf numFmtId="0" fontId="3" fillId="0" borderId="0" xfId="11" applyFont="1" applyAlignment="1">
      <alignment wrapText="1"/>
    </xf>
    <xf numFmtId="0" fontId="24" fillId="0" borderId="0" xfId="0" applyFont="1"/>
    <xf numFmtId="0" fontId="3" fillId="0" borderId="0" xfId="11" applyFont="1" applyAlignment="1">
      <alignment horizontal="right"/>
    </xf>
    <xf numFmtId="0" fontId="3" fillId="0" borderId="0" xfId="0" applyFont="1" applyAlignment="1">
      <alignment horizontal="center"/>
    </xf>
    <xf numFmtId="0" fontId="3" fillId="0" borderId="0" xfId="11" applyFont="1" applyAlignment="1">
      <alignment horizontal="center" wrapText="1"/>
    </xf>
    <xf numFmtId="0" fontId="3" fillId="0" borderId="0" xfId="0" applyFont="1" applyAlignment="1">
      <alignment horizontal="right" vertical="top" wrapText="1"/>
    </xf>
    <xf numFmtId="49" fontId="21" fillId="0" borderId="0" xfId="10" applyNumberFormat="1" applyBorder="1" applyAlignment="1" applyProtection="1">
      <alignment horizontal="left" wrapText="1"/>
    </xf>
    <xf numFmtId="0" fontId="3" fillId="0" borderId="0" xfId="11" applyFont="1" applyAlignment="1">
      <alignment horizontal="left"/>
    </xf>
    <xf numFmtId="0" fontId="3" fillId="0" borderId="0" xfId="11" applyFont="1" applyAlignment="1">
      <alignment horizontal="center"/>
    </xf>
    <xf numFmtId="0" fontId="3" fillId="0" borderId="0" xfId="11" applyFont="1" applyAlignment="1">
      <alignment horizontal="left" wrapText="1"/>
    </xf>
    <xf numFmtId="7" fontId="3" fillId="0" borderId="0" xfId="11" applyNumberFormat="1" applyFont="1"/>
    <xf numFmtId="7" fontId="3" fillId="0" borderId="0" xfId="11" applyNumberFormat="1" applyFont="1" applyAlignment="1">
      <alignment horizontal="left"/>
    </xf>
    <xf numFmtId="44" fontId="3" fillId="0" borderId="0" xfId="11" applyNumberFormat="1" applyFont="1" applyAlignment="1">
      <alignment horizontal="right"/>
    </xf>
    <xf numFmtId="5" fontId="3" fillId="0" borderId="0" xfId="11" applyNumberFormat="1" applyFont="1" applyAlignment="1">
      <alignment horizontal="left"/>
    </xf>
    <xf numFmtId="0" fontId="3" fillId="0" borderId="0" xfId="0" applyFont="1" applyAlignment="1">
      <alignment horizontal="center" vertical="top" wrapText="1"/>
    </xf>
    <xf numFmtId="3" fontId="3" fillId="0" borderId="1" xfId="0" applyNumberFormat="1" applyFont="1" applyBorder="1" applyAlignment="1" applyProtection="1">
      <alignment horizontal="right"/>
      <protection locked="0"/>
    </xf>
    <xf numFmtId="0" fontId="25" fillId="0" borderId="0" xfId="0" applyFont="1"/>
    <xf numFmtId="0" fontId="2" fillId="0" borderId="0" xfId="0" applyFont="1" applyAlignment="1">
      <alignment horizontal="center" vertical="center"/>
    </xf>
    <xf numFmtId="0" fontId="5" fillId="0" borderId="0" xfId="0" applyFont="1" applyAlignment="1">
      <alignment horizontal="right" vertical="center"/>
    </xf>
    <xf numFmtId="165" fontId="3" fillId="0" borderId="1" xfId="0" applyNumberFormat="1" applyFont="1" applyBorder="1" applyAlignment="1">
      <alignment horizontal="right"/>
    </xf>
    <xf numFmtId="9" fontId="4" fillId="0" borderId="0" xfId="0" applyNumberFormat="1" applyFont="1"/>
    <xf numFmtId="5" fontId="3" fillId="0" borderId="69" xfId="11" applyNumberFormat="1" applyFont="1" applyBorder="1" applyAlignment="1">
      <alignment horizontal="right"/>
    </xf>
    <xf numFmtId="0" fontId="3" fillId="0" borderId="43" xfId="11" applyFont="1" applyBorder="1"/>
    <xf numFmtId="5" fontId="3" fillId="0" borderId="34" xfId="11" applyNumberFormat="1" applyFont="1" applyBorder="1" applyAlignment="1">
      <alignment horizontal="left"/>
    </xf>
    <xf numFmtId="0" fontId="3" fillId="0" borderId="34" xfId="11" applyFont="1" applyBorder="1" applyAlignment="1">
      <alignment horizontal="left"/>
    </xf>
    <xf numFmtId="5" fontId="3" fillId="0" borderId="42" xfId="11" applyNumberFormat="1" applyFont="1" applyBorder="1" applyAlignment="1">
      <alignment horizontal="left"/>
    </xf>
    <xf numFmtId="7" fontId="3" fillId="0" borderId="20" xfId="11" applyNumberFormat="1" applyFont="1" applyBorder="1" applyAlignment="1">
      <alignment horizontal="center"/>
    </xf>
    <xf numFmtId="5" fontId="3" fillId="0" borderId="47" xfId="11" applyNumberFormat="1" applyFont="1" applyBorder="1" applyAlignment="1" applyProtection="1">
      <alignment horizontal="right"/>
      <protection locked="0"/>
    </xf>
    <xf numFmtId="5" fontId="3" fillId="0" borderId="55" xfId="11" applyNumberFormat="1" applyFont="1" applyBorder="1" applyAlignment="1" applyProtection="1">
      <alignment horizontal="right"/>
      <protection locked="0"/>
    </xf>
    <xf numFmtId="5" fontId="3" fillId="0" borderId="70" xfId="11" applyNumberFormat="1" applyFont="1" applyBorder="1" applyAlignment="1" applyProtection="1">
      <alignment horizontal="right"/>
      <protection locked="0"/>
    </xf>
    <xf numFmtId="5" fontId="3" fillId="0" borderId="43" xfId="11" applyNumberFormat="1" applyFont="1" applyBorder="1" applyAlignment="1">
      <alignment horizontal="left"/>
    </xf>
    <xf numFmtId="0" fontId="3" fillId="0" borderId="71" xfId="11" applyFont="1" applyBorder="1" applyAlignment="1">
      <alignment horizontal="left"/>
    </xf>
    <xf numFmtId="5" fontId="3" fillId="0" borderId="68" xfId="11" applyNumberFormat="1" applyFont="1" applyBorder="1" applyAlignment="1" applyProtection="1">
      <alignment horizontal="right"/>
      <protection locked="0"/>
    </xf>
    <xf numFmtId="0" fontId="3" fillId="0" borderId="44" xfId="11" applyFont="1" applyBorder="1" applyAlignment="1">
      <alignment horizontal="left"/>
    </xf>
    <xf numFmtId="0" fontId="3" fillId="0" borderId="39" xfId="11" applyFont="1" applyBorder="1" applyAlignment="1">
      <alignment horizontal="left"/>
    </xf>
    <xf numFmtId="5" fontId="3" fillId="0" borderId="41" xfId="11" applyNumberFormat="1" applyFont="1" applyBorder="1" applyAlignment="1" applyProtection="1">
      <alignment horizontal="right"/>
      <protection locked="0"/>
    </xf>
    <xf numFmtId="0" fontId="3" fillId="0" borderId="42" xfId="11" applyFont="1" applyBorder="1" applyAlignment="1">
      <alignment horizontal="left"/>
    </xf>
    <xf numFmtId="0" fontId="3" fillId="0" borderId="53" xfId="11" applyFont="1" applyBorder="1" applyAlignment="1">
      <alignment horizontal="right"/>
    </xf>
    <xf numFmtId="0" fontId="3" fillId="0" borderId="71" xfId="11" applyFont="1" applyBorder="1" applyAlignment="1">
      <alignment horizontal="center"/>
    </xf>
    <xf numFmtId="7" fontId="3" fillId="0" borderId="68" xfId="11" applyNumberFormat="1" applyFont="1" applyBorder="1" applyAlignment="1">
      <alignment horizontal="center"/>
    </xf>
    <xf numFmtId="0" fontId="3" fillId="0" borderId="19" xfId="11" applyFont="1" applyBorder="1" applyAlignment="1">
      <alignment horizontal="left"/>
    </xf>
    <xf numFmtId="0" fontId="3" fillId="0" borderId="51" xfId="11" applyFont="1" applyBorder="1" applyAlignment="1">
      <alignment horizontal="left"/>
    </xf>
    <xf numFmtId="0" fontId="3" fillId="0" borderId="6" xfId="11" applyFont="1" applyBorder="1" applyAlignment="1">
      <alignment horizontal="center"/>
    </xf>
    <xf numFmtId="0" fontId="3" fillId="0" borderId="32" xfId="11" applyFont="1" applyBorder="1"/>
    <xf numFmtId="5" fontId="3" fillId="0" borderId="8" xfId="11" applyNumberFormat="1" applyFont="1" applyBorder="1" applyAlignment="1">
      <alignment horizontal="right"/>
    </xf>
    <xf numFmtId="0" fontId="12" fillId="0" borderId="0" xfId="0" applyFont="1" applyAlignment="1">
      <alignment horizontal="left"/>
    </xf>
    <xf numFmtId="0" fontId="5" fillId="0" borderId="0" xfId="0" applyFont="1" applyAlignment="1">
      <alignment horizontal="left" wrapText="1"/>
    </xf>
    <xf numFmtId="0" fontId="3" fillId="0" borderId="9" xfId="0" applyFont="1" applyBorder="1" applyAlignment="1">
      <alignment horizontal="center"/>
    </xf>
    <xf numFmtId="6" fontId="3" fillId="0" borderId="9" xfId="0" applyNumberFormat="1" applyFont="1" applyBorder="1"/>
    <xf numFmtId="49" fontId="3" fillId="0" borderId="0" xfId="0" applyNumberFormat="1" applyFont="1"/>
    <xf numFmtId="49" fontId="3" fillId="0" borderId="9" xfId="0" applyNumberFormat="1" applyFont="1" applyBorder="1"/>
    <xf numFmtId="0" fontId="3" fillId="0" borderId="9" xfId="0" applyFont="1" applyBorder="1"/>
    <xf numFmtId="165" fontId="5" fillId="0" borderId="0" xfId="0" applyNumberFormat="1" applyFont="1" applyAlignment="1">
      <alignment horizontal="right"/>
    </xf>
    <xf numFmtId="2" fontId="3" fillId="0" borderId="0" xfId="0" applyNumberFormat="1" applyFont="1" applyAlignment="1">
      <alignment horizontal="right"/>
    </xf>
    <xf numFmtId="4" fontId="3" fillId="0" borderId="0" xfId="0" applyNumberFormat="1" applyFont="1" applyAlignment="1">
      <alignment horizontal="right"/>
    </xf>
    <xf numFmtId="0" fontId="13" fillId="0" borderId="0" xfId="0" applyFont="1"/>
    <xf numFmtId="49" fontId="4" fillId="0" borderId="0" xfId="0" applyNumberFormat="1" applyFont="1"/>
    <xf numFmtId="165" fontId="5" fillId="0" borderId="13" xfId="0" applyNumberFormat="1" applyFont="1" applyBorder="1" applyAlignment="1">
      <alignment horizontal="right"/>
    </xf>
    <xf numFmtId="165" fontId="5" fillId="0" borderId="40" xfId="0" applyNumberFormat="1" applyFont="1" applyBorder="1" applyAlignment="1">
      <alignment horizontal="right"/>
    </xf>
    <xf numFmtId="0" fontId="28" fillId="0" borderId="0" xfId="0" applyFont="1"/>
    <xf numFmtId="4" fontId="3" fillId="2" borderId="44" xfId="0" quotePrefix="1" applyNumberFormat="1" applyFont="1" applyFill="1" applyBorder="1" applyAlignment="1">
      <alignment horizontal="right"/>
    </xf>
    <xf numFmtId="3" fontId="3" fillId="2" borderId="44" xfId="0" quotePrefix="1" applyNumberFormat="1" applyFont="1" applyFill="1" applyBorder="1" applyAlignment="1">
      <alignment horizontal="right"/>
    </xf>
    <xf numFmtId="4" fontId="3" fillId="2" borderId="47" xfId="0" quotePrefix="1" applyNumberFormat="1" applyFont="1" applyFill="1" applyBorder="1" applyAlignment="1">
      <alignment horizontal="right"/>
    </xf>
    <xf numFmtId="0" fontId="27" fillId="0" borderId="0" xfId="0" applyFont="1" applyAlignment="1">
      <alignment horizontal="right" wrapText="1"/>
    </xf>
    <xf numFmtId="0" fontId="4" fillId="0" borderId="0" xfId="0" applyFont="1" applyAlignment="1">
      <alignment horizontal="center" vertical="center"/>
    </xf>
    <xf numFmtId="0" fontId="10" fillId="0" borderId="0" xfId="0" applyFont="1" applyAlignment="1">
      <alignment horizontal="center"/>
    </xf>
    <xf numFmtId="0" fontId="27" fillId="0" borderId="0" xfId="0" applyFont="1" applyAlignment="1">
      <alignment horizontal="right"/>
    </xf>
    <xf numFmtId="3" fontId="10" fillId="0" borderId="0" xfId="0" applyNumberFormat="1" applyFont="1" applyAlignment="1">
      <alignment horizontal="center"/>
    </xf>
    <xf numFmtId="6" fontId="3" fillId="0" borderId="5" xfId="2" applyNumberFormat="1" applyFont="1" applyBorder="1" applyAlignment="1" applyProtection="1">
      <alignment horizontal="right"/>
    </xf>
    <xf numFmtId="0" fontId="12" fillId="0" borderId="0" xfId="0" applyFont="1" applyAlignment="1">
      <alignment vertical="top"/>
    </xf>
    <xf numFmtId="49" fontId="3" fillId="0" borderId="0" xfId="0" applyNumberFormat="1" applyFont="1" applyAlignment="1">
      <alignment horizontal="left"/>
    </xf>
    <xf numFmtId="170" fontId="3" fillId="0" borderId="0" xfId="0" applyNumberFormat="1" applyFont="1" applyAlignment="1">
      <alignment horizontal="center"/>
    </xf>
    <xf numFmtId="6" fontId="5" fillId="2" borderId="1" xfId="2" applyNumberFormat="1" applyFont="1" applyFill="1" applyBorder="1" applyProtection="1"/>
    <xf numFmtId="6" fontId="5" fillId="2" borderId="35" xfId="2" applyNumberFormat="1" applyFont="1" applyFill="1" applyBorder="1" applyProtection="1"/>
    <xf numFmtId="6" fontId="5" fillId="2" borderId="45" xfId="2" applyNumberFormat="1" applyFont="1" applyFill="1" applyBorder="1" applyProtection="1"/>
    <xf numFmtId="0" fontId="7" fillId="0" borderId="0" xfId="0" applyFont="1" applyAlignment="1">
      <alignment horizontal="left"/>
    </xf>
    <xf numFmtId="1" fontId="3" fillId="0" borderId="0" xfId="0" applyNumberFormat="1" applyFont="1" applyAlignment="1" applyProtection="1">
      <alignment horizontal="center"/>
      <protection locked="0"/>
    </xf>
    <xf numFmtId="0" fontId="4" fillId="0" borderId="0" xfId="0" applyFont="1" applyAlignment="1">
      <alignment vertical="center" wrapText="1"/>
    </xf>
    <xf numFmtId="9" fontId="4" fillId="0" borderId="0" xfId="0" applyNumberFormat="1" applyFont="1" applyAlignment="1">
      <alignment horizontal="center" vertical="center"/>
    </xf>
    <xf numFmtId="49" fontId="4" fillId="0" borderId="0" xfId="0" applyNumberFormat="1" applyFont="1" applyAlignment="1">
      <alignment horizontal="center"/>
    </xf>
    <xf numFmtId="0" fontId="10" fillId="0" borderId="0" xfId="0" applyFont="1" applyAlignment="1">
      <alignment horizontal="center" vertical="center"/>
    </xf>
    <xf numFmtId="9" fontId="4" fillId="0" borderId="0" xfId="0" applyNumberFormat="1" applyFont="1" applyAlignment="1">
      <alignment vertical="center" wrapText="1"/>
    </xf>
    <xf numFmtId="10" fontId="3" fillId="0" borderId="10" xfId="4" applyNumberFormat="1" applyFont="1" applyBorder="1" applyAlignment="1" applyProtection="1">
      <alignment horizontal="center"/>
      <protection locked="0"/>
    </xf>
    <xf numFmtId="10" fontId="3" fillId="0" borderId="14" xfId="4" applyNumberFormat="1" applyFont="1" applyBorder="1" applyAlignment="1" applyProtection="1">
      <alignment horizontal="center"/>
      <protection locked="0"/>
    </xf>
    <xf numFmtId="10" fontId="3" fillId="0" borderId="11" xfId="4" applyNumberFormat="1"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1" xfId="0" applyFont="1" applyBorder="1" applyAlignment="1" applyProtection="1">
      <alignment horizontal="center"/>
      <protection locked="0"/>
    </xf>
    <xf numFmtId="165" fontId="3" fillId="0" borderId="10" xfId="0" applyNumberFormat="1" applyFont="1" applyBorder="1" applyAlignment="1" applyProtection="1">
      <alignment horizontal="right"/>
      <protection locked="0"/>
    </xf>
    <xf numFmtId="165" fontId="3" fillId="0" borderId="14" xfId="0" applyNumberFormat="1" applyFont="1" applyBorder="1" applyAlignment="1" applyProtection="1">
      <alignment horizontal="right"/>
      <protection locked="0"/>
    </xf>
    <xf numFmtId="0" fontId="3" fillId="0" borderId="10" xfId="0" applyFont="1" applyBorder="1" applyAlignment="1" applyProtection="1">
      <alignment horizontal="left"/>
      <protection locked="0"/>
    </xf>
    <xf numFmtId="0" fontId="3" fillId="0" borderId="11" xfId="0" applyFont="1" applyBorder="1" applyAlignment="1" applyProtection="1">
      <alignment horizontal="left"/>
      <protection locked="0"/>
    </xf>
    <xf numFmtId="49" fontId="3" fillId="0" borderId="11" xfId="0" applyNumberFormat="1" applyFont="1" applyBorder="1" applyAlignment="1" applyProtection="1">
      <alignment horizontal="left"/>
      <protection locked="0"/>
    </xf>
    <xf numFmtId="10" fontId="3" fillId="0" borderId="0" xfId="4" applyNumberFormat="1" applyFont="1" applyBorder="1" applyAlignment="1" applyProtection="1">
      <alignment horizontal="center"/>
      <protection locked="0"/>
    </xf>
    <xf numFmtId="165" fontId="3" fillId="0" borderId="0" xfId="0" applyNumberFormat="1" applyFont="1" applyAlignment="1" applyProtection="1">
      <alignment horizontal="right"/>
      <protection locked="0"/>
    </xf>
    <xf numFmtId="0" fontId="34" fillId="0" borderId="0" xfId="0" applyFont="1"/>
    <xf numFmtId="0" fontId="33" fillId="0" borderId="0" xfId="0" applyFont="1"/>
    <xf numFmtId="9" fontId="33" fillId="0" borderId="0" xfId="0" applyNumberFormat="1" applyFont="1"/>
    <xf numFmtId="165" fontId="3" fillId="0" borderId="75" xfId="0" applyNumberFormat="1" applyFont="1" applyBorder="1"/>
    <xf numFmtId="5" fontId="3" fillId="0" borderId="30" xfId="11" applyNumberFormat="1" applyFont="1" applyBorder="1" applyAlignment="1" applyProtection="1">
      <alignment horizontal="right"/>
      <protection locked="0"/>
    </xf>
    <xf numFmtId="0" fontId="3" fillId="0" borderId="76" xfId="11" applyFont="1" applyBorder="1" applyAlignment="1">
      <alignment horizontal="right"/>
    </xf>
    <xf numFmtId="0" fontId="3" fillId="0" borderId="1" xfId="0" applyFont="1" applyBorder="1" applyAlignment="1" applyProtection="1">
      <alignment horizontal="right"/>
      <protection locked="0"/>
    </xf>
    <xf numFmtId="3" fontId="3" fillId="0" borderId="1" xfId="0" applyNumberFormat="1" applyFont="1" applyBorder="1" applyAlignment="1">
      <alignment horizontal="right"/>
    </xf>
    <xf numFmtId="0" fontId="19" fillId="0" borderId="0" xfId="0" applyFont="1" applyAlignment="1">
      <alignment vertical="center" wrapText="1"/>
    </xf>
    <xf numFmtId="0" fontId="20" fillId="0" borderId="0" xfId="0" applyFont="1" applyAlignment="1">
      <alignment vertical="center" wrapText="1"/>
    </xf>
    <xf numFmtId="0" fontId="35" fillId="0" borderId="0" xfId="0" applyFont="1" applyAlignment="1">
      <alignment vertical="center" wrapText="1"/>
    </xf>
    <xf numFmtId="0" fontId="6" fillId="0" borderId="0" xfId="0" applyFont="1" applyAlignment="1">
      <alignment horizontal="center"/>
    </xf>
    <xf numFmtId="8" fontId="3" fillId="0" borderId="0" xfId="2" applyFont="1" applyFill="1" applyBorder="1" applyAlignment="1" applyProtection="1">
      <alignment horizontal="right"/>
    </xf>
    <xf numFmtId="40" fontId="3" fillId="0" borderId="0" xfId="2" applyNumberFormat="1" applyFont="1" applyFill="1" applyBorder="1" applyAlignment="1" applyProtection="1">
      <alignment horizontal="right"/>
    </xf>
    <xf numFmtId="1" fontId="3" fillId="0" borderId="1" xfId="0" applyNumberFormat="1" applyFont="1" applyBorder="1" applyAlignment="1" applyProtection="1">
      <alignment horizontal="center"/>
      <protection locked="0"/>
    </xf>
    <xf numFmtId="0" fontId="3" fillId="0" borderId="68" xfId="0" applyFont="1" applyBorder="1" applyAlignment="1" applyProtection="1">
      <alignment horizontal="center" wrapText="1"/>
      <protection locked="0"/>
    </xf>
    <xf numFmtId="0" fontId="3" fillId="0" borderId="48" xfId="0" applyFont="1" applyBorder="1" applyAlignment="1" applyProtection="1">
      <alignment horizontal="center" wrapText="1"/>
      <protection locked="0"/>
    </xf>
    <xf numFmtId="0" fontId="3" fillId="0" borderId="47" xfId="0" applyFont="1" applyBorder="1" applyAlignment="1" applyProtection="1">
      <alignment horizontal="center" wrapText="1"/>
      <protection locked="0"/>
    </xf>
    <xf numFmtId="6" fontId="3" fillId="0" borderId="10" xfId="2" applyNumberFormat="1" applyFont="1" applyBorder="1" applyAlignment="1" applyProtection="1">
      <protection locked="0"/>
    </xf>
    <xf numFmtId="6" fontId="3" fillId="0" borderId="14" xfId="2" applyNumberFormat="1" applyFont="1" applyBorder="1" applyAlignment="1" applyProtection="1">
      <protection locked="0"/>
    </xf>
    <xf numFmtId="6" fontId="3" fillId="0" borderId="11" xfId="2" applyNumberFormat="1" applyFont="1" applyFill="1" applyBorder="1" applyAlignment="1" applyProtection="1">
      <protection locked="0"/>
    </xf>
    <xf numFmtId="6" fontId="3" fillId="0" borderId="72" xfId="2" applyNumberFormat="1" applyFont="1" applyFill="1" applyBorder="1" applyAlignment="1" applyProtection="1"/>
    <xf numFmtId="0" fontId="3" fillId="0" borderId="1"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1" xfId="0" applyFont="1" applyBorder="1" applyAlignment="1" applyProtection="1">
      <alignment horizontal="center"/>
      <protection locked="0"/>
    </xf>
    <xf numFmtId="0" fontId="3" fillId="0" borderId="0" xfId="0" applyFont="1" applyAlignment="1">
      <alignment horizontal="left" wrapText="1"/>
    </xf>
    <xf numFmtId="0" fontId="3" fillId="0" borderId="0" xfId="0" applyFont="1" applyAlignment="1">
      <alignment horizontal="center" wrapText="1"/>
    </xf>
    <xf numFmtId="0" fontId="3" fillId="0" borderId="0" xfId="0" applyFont="1" applyAlignment="1">
      <alignment horizontal="right" wrapText="1"/>
    </xf>
    <xf numFmtId="0" fontId="5" fillId="0" borderId="1" xfId="0" applyFont="1" applyBorder="1" applyAlignment="1">
      <alignment horizontal="center"/>
    </xf>
    <xf numFmtId="0" fontId="3" fillId="0" borderId="19" xfId="0" applyFont="1" applyBorder="1" applyAlignment="1">
      <alignment horizontal="right"/>
    </xf>
    <xf numFmtId="0" fontId="3" fillId="0" borderId="0" xfId="0" applyFont="1" applyAlignment="1">
      <alignment horizontal="centerContinuous"/>
    </xf>
    <xf numFmtId="0" fontId="9" fillId="0" borderId="0" xfId="0" applyFont="1" applyAlignment="1">
      <alignment horizontal="left"/>
    </xf>
    <xf numFmtId="169" fontId="3" fillId="0" borderId="0" xfId="0" applyNumberFormat="1" applyFont="1"/>
    <xf numFmtId="0" fontId="3" fillId="0" borderId="2" xfId="0" applyFont="1" applyBorder="1"/>
    <xf numFmtId="0" fontId="3" fillId="0" borderId="1" xfId="0" applyFont="1" applyBorder="1"/>
    <xf numFmtId="0" fontId="3" fillId="0" borderId="3" xfId="0" applyFont="1" applyBorder="1"/>
    <xf numFmtId="14" fontId="5" fillId="0" borderId="0" xfId="0" applyNumberFormat="1" applyFont="1" applyAlignment="1">
      <alignment horizontal="center"/>
    </xf>
    <xf numFmtId="14" fontId="3" fillId="0" borderId="1" xfId="0" applyNumberFormat="1" applyFont="1" applyBorder="1" applyAlignment="1">
      <alignment horizontal="left"/>
    </xf>
    <xf numFmtId="0" fontId="6" fillId="0" borderId="0" xfId="0" applyFont="1"/>
    <xf numFmtId="49" fontId="5" fillId="0" borderId="0" xfId="0" applyNumberFormat="1" applyFont="1" applyAlignment="1">
      <alignment horizontal="center"/>
    </xf>
    <xf numFmtId="0" fontId="26" fillId="0" borderId="0" xfId="0" applyFont="1" applyAlignment="1">
      <alignment horizontal="center"/>
    </xf>
    <xf numFmtId="49" fontId="3" fillId="0" borderId="0" xfId="0" applyNumberFormat="1" applyFont="1" applyAlignment="1">
      <alignment horizontal="center"/>
    </xf>
    <xf numFmtId="49" fontId="3" fillId="0" borderId="3" xfId="0" applyNumberFormat="1" applyFont="1" applyBorder="1" applyAlignment="1">
      <alignment horizontal="center"/>
    </xf>
    <xf numFmtId="0" fontId="3" fillId="0" borderId="0" xfId="0" applyFont="1" applyAlignment="1">
      <alignment horizontal="left" vertical="center"/>
    </xf>
    <xf numFmtId="10" fontId="3" fillId="0" borderId="0" xfId="4" applyNumberFormat="1" applyFont="1" applyFill="1" applyProtection="1"/>
    <xf numFmtId="0" fontId="2" fillId="0" borderId="0" xfId="0" applyFont="1"/>
    <xf numFmtId="1" fontId="3" fillId="0" borderId="0" xfId="0" applyNumberFormat="1" applyFont="1"/>
    <xf numFmtId="0" fontId="29" fillId="0" borderId="0" xfId="0" applyFont="1"/>
    <xf numFmtId="0" fontId="18" fillId="0" borderId="0" xfId="0" applyFont="1"/>
    <xf numFmtId="0" fontId="5" fillId="0" borderId="0" xfId="0" applyFont="1" applyAlignment="1">
      <alignment wrapText="1"/>
    </xf>
    <xf numFmtId="0" fontId="3" fillId="0" borderId="0" xfId="0" applyFont="1" applyAlignment="1">
      <alignment horizontal="left" vertical="top"/>
    </xf>
    <xf numFmtId="0" fontId="21" fillId="0" borderId="0" xfId="10" applyBorder="1" applyAlignment="1" applyProtection="1">
      <alignment horizontal="left"/>
    </xf>
    <xf numFmtId="10" fontId="3" fillId="0" borderId="0" xfId="0" applyNumberFormat="1" applyFont="1" applyAlignment="1">
      <alignment horizontal="center"/>
    </xf>
    <xf numFmtId="0" fontId="2" fillId="0" borderId="0" xfId="0" applyFont="1" applyAlignment="1">
      <alignment horizontal="left"/>
    </xf>
    <xf numFmtId="0" fontId="2" fillId="0" borderId="0" xfId="0" applyFont="1" applyAlignment="1">
      <alignment vertical="top"/>
    </xf>
    <xf numFmtId="49" fontId="3" fillId="0" borderId="1" xfId="0" applyNumberFormat="1" applyFont="1" applyBorder="1" applyAlignment="1" applyProtection="1">
      <alignment horizontal="left"/>
      <protection locked="0"/>
    </xf>
    <xf numFmtId="0" fontId="12" fillId="0" borderId="0" xfId="0" applyFont="1"/>
    <xf numFmtId="3" fontId="3" fillId="0" borderId="0" xfId="0" applyNumberFormat="1" applyFont="1" applyAlignment="1">
      <alignment horizontal="left"/>
    </xf>
    <xf numFmtId="0" fontId="6" fillId="0" borderId="0" xfId="0" applyFont="1" applyAlignment="1">
      <alignment horizontal="left"/>
    </xf>
    <xf numFmtId="0" fontId="3" fillId="0" borderId="2" xfId="0" applyFont="1" applyBorder="1" applyAlignment="1">
      <alignment horizontal="left"/>
    </xf>
    <xf numFmtId="0" fontId="3" fillId="0" borderId="2" xfId="0" applyFont="1" applyBorder="1" applyAlignment="1">
      <alignment horizontal="center"/>
    </xf>
    <xf numFmtId="14" fontId="3" fillId="0" borderId="0" xfId="0" applyNumberFormat="1" applyFont="1" applyAlignment="1">
      <alignment horizontal="center"/>
    </xf>
    <xf numFmtId="0" fontId="2" fillId="0" borderId="0" xfId="3" applyFont="1" applyAlignment="1">
      <alignment vertical="top"/>
    </xf>
    <xf numFmtId="0" fontId="3" fillId="0" borderId="0" xfId="0" applyFont="1" applyAlignment="1">
      <alignment horizontal="center" vertical="top"/>
    </xf>
    <xf numFmtId="0" fontId="3" fillId="0" borderId="0" xfId="3" applyFont="1"/>
    <xf numFmtId="0" fontId="3" fillId="0" borderId="0" xfId="3" applyFont="1" applyAlignment="1">
      <alignment horizontal="left"/>
    </xf>
    <xf numFmtId="0" fontId="3" fillId="0" borderId="0" xfId="3" applyFont="1" applyAlignment="1">
      <alignment horizontal="left" wrapText="1"/>
    </xf>
    <xf numFmtId="0" fontId="3" fillId="0" borderId="0" xfId="3" applyFont="1" applyAlignment="1">
      <alignment horizontal="right"/>
    </xf>
    <xf numFmtId="0" fontId="3" fillId="0" borderId="0" xfId="3" applyFont="1" applyAlignment="1">
      <alignment vertical="top"/>
    </xf>
    <xf numFmtId="0" fontId="3" fillId="0" borderId="2" xfId="3" applyFont="1" applyBorder="1" applyAlignment="1">
      <alignment horizontal="left"/>
    </xf>
    <xf numFmtId="0" fontId="3" fillId="0" borderId="2" xfId="3" applyFont="1" applyBorder="1" applyAlignment="1">
      <alignment horizontal="right"/>
    </xf>
    <xf numFmtId="0" fontId="3" fillId="0" borderId="2" xfId="3" applyFont="1" applyBorder="1" applyAlignment="1">
      <alignment vertical="top"/>
    </xf>
    <xf numFmtId="0" fontId="3" fillId="0" borderId="2" xfId="3" applyFont="1" applyBorder="1" applyAlignment="1">
      <alignment horizontal="center"/>
    </xf>
    <xf numFmtId="0" fontId="3" fillId="0" borderId="2" xfId="3" applyFont="1" applyBorder="1"/>
    <xf numFmtId="0" fontId="3" fillId="0" borderId="0" xfId="0" applyFont="1" applyAlignment="1">
      <alignment vertical="center" wrapText="1"/>
    </xf>
    <xf numFmtId="3" fontId="3" fillId="0" borderId="0" xfId="0" applyNumberFormat="1" applyFont="1" applyAlignment="1">
      <alignment horizontal="center"/>
    </xf>
    <xf numFmtId="10" fontId="3" fillId="0" borderId="0" xfId="4" applyNumberFormat="1" applyFont="1" applyFill="1" applyBorder="1" applyAlignment="1" applyProtection="1">
      <alignment horizontal="center" wrapText="1"/>
    </xf>
    <xf numFmtId="49" fontId="3" fillId="0" borderId="5" xfId="0" applyNumberFormat="1" applyFont="1" applyBorder="1" applyAlignment="1" applyProtection="1">
      <alignment horizontal="justify" vertical="justify" wrapText="1"/>
      <protection locked="0"/>
    </xf>
    <xf numFmtId="0" fontId="9" fillId="0" borderId="0" xfId="0" applyFont="1"/>
    <xf numFmtId="0" fontId="3" fillId="0" borderId="0" xfId="0" applyFont="1" applyAlignment="1">
      <alignment vertical="top" wrapText="1"/>
    </xf>
    <xf numFmtId="0" fontId="3" fillId="0" borderId="0" xfId="0" applyFont="1" applyAlignment="1">
      <alignment horizontal="left" vertical="top" wrapText="1"/>
    </xf>
    <xf numFmtId="0" fontId="6" fillId="0" borderId="0" xfId="0" applyFont="1" applyAlignment="1">
      <alignment horizontal="right"/>
    </xf>
    <xf numFmtId="38" fontId="3" fillId="0" borderId="0" xfId="1" applyNumberFormat="1" applyFont="1" applyBorder="1" applyAlignment="1" applyProtection="1">
      <alignment horizontal="center"/>
    </xf>
    <xf numFmtId="38" fontId="3" fillId="0" borderId="0" xfId="1" applyNumberFormat="1" applyFont="1" applyBorder="1" applyAlignment="1" applyProtection="1"/>
    <xf numFmtId="0" fontId="7" fillId="0" borderId="0" xfId="0" applyFont="1" applyAlignment="1">
      <alignment horizontal="right"/>
    </xf>
    <xf numFmtId="168" fontId="3" fillId="0" borderId="0" xfId="0" applyNumberFormat="1" applyFont="1" applyAlignment="1">
      <alignment horizontal="center"/>
    </xf>
    <xf numFmtId="164" fontId="3" fillId="2" borderId="5" xfId="0" applyNumberFormat="1" applyFont="1" applyFill="1" applyBorder="1" applyAlignment="1">
      <alignment horizontal="right"/>
    </xf>
    <xf numFmtId="3" fontId="3" fillId="0" borderId="0" xfId="1" applyNumberFormat="1" applyFont="1" applyBorder="1" applyAlignment="1" applyProtection="1">
      <alignment horizontal="center"/>
    </xf>
    <xf numFmtId="10" fontId="3" fillId="0" borderId="0" xfId="4" applyNumberFormat="1" applyFont="1" applyBorder="1" applyProtection="1"/>
    <xf numFmtId="164" fontId="3" fillId="0" borderId="0" xfId="1" applyNumberFormat="1" applyFont="1" applyBorder="1" applyAlignment="1" applyProtection="1">
      <alignment horizontal="right"/>
    </xf>
    <xf numFmtId="165" fontId="3" fillId="0" borderId="0" xfId="1" applyNumberFormat="1" applyFont="1" applyBorder="1" applyAlignment="1" applyProtection="1">
      <alignment horizontal="center"/>
    </xf>
    <xf numFmtId="10" fontId="3" fillId="0" borderId="0" xfId="0" applyNumberFormat="1" applyFont="1" applyAlignment="1">
      <alignment horizontal="right"/>
    </xf>
    <xf numFmtId="49" fontId="3" fillId="0" borderId="0" xfId="0" applyNumberFormat="1" applyFont="1" applyAlignment="1">
      <alignment horizontal="left" wrapText="1"/>
    </xf>
    <xf numFmtId="0" fontId="3" fillId="0" borderId="5" xfId="0" applyFont="1" applyBorder="1" applyProtection="1">
      <protection locked="0"/>
    </xf>
    <xf numFmtId="0" fontId="4" fillId="2" borderId="0" xfId="0" applyFont="1" applyFill="1" applyProtection="1">
      <protection hidden="1"/>
    </xf>
    <xf numFmtId="0" fontId="2" fillId="2" borderId="0" xfId="0" applyFont="1" applyFill="1" applyAlignment="1" applyProtection="1">
      <alignment horizontal="right"/>
      <protection hidden="1"/>
    </xf>
    <xf numFmtId="0" fontId="4" fillId="2" borderId="0" xfId="0" applyFont="1" applyFill="1" applyAlignment="1" applyProtection="1">
      <alignment horizontal="left" vertical="top" wrapText="1"/>
      <protection hidden="1"/>
    </xf>
    <xf numFmtId="0" fontId="5" fillId="2" borderId="0" xfId="0" applyFont="1" applyFill="1" applyAlignment="1" applyProtection="1">
      <alignment horizontal="right"/>
      <protection hidden="1"/>
    </xf>
    <xf numFmtId="0" fontId="5" fillId="2" borderId="1" xfId="0" applyFont="1" applyFill="1" applyBorder="1" applyAlignment="1" applyProtection="1">
      <alignment horizontal="center"/>
      <protection hidden="1"/>
    </xf>
    <xf numFmtId="0" fontId="27" fillId="2" borderId="0" xfId="0" applyFont="1" applyFill="1" applyAlignment="1" applyProtection="1">
      <alignment horizontal="right"/>
      <protection hidden="1"/>
    </xf>
    <xf numFmtId="3" fontId="5" fillId="2" borderId="5" xfId="0" applyNumberFormat="1" applyFont="1" applyFill="1" applyBorder="1" applyAlignment="1" applyProtection="1">
      <alignment horizontal="center"/>
      <protection hidden="1"/>
    </xf>
    <xf numFmtId="0" fontId="5" fillId="2" borderId="5" xfId="0" applyFont="1" applyFill="1" applyBorder="1" applyAlignment="1" applyProtection="1">
      <alignment horizontal="center"/>
      <protection hidden="1"/>
    </xf>
    <xf numFmtId="0" fontId="27" fillId="2" borderId="0" xfId="0" applyFont="1" applyFill="1" applyProtection="1">
      <protection hidden="1"/>
    </xf>
    <xf numFmtId="0" fontId="10" fillId="0" borderId="0" xfId="0" applyFont="1" applyAlignment="1">
      <alignment wrapText="1"/>
    </xf>
    <xf numFmtId="10" fontId="10" fillId="0" borderId="0" xfId="0" applyNumberFormat="1" applyFont="1" applyAlignment="1">
      <alignment horizontal="center"/>
    </xf>
    <xf numFmtId="0" fontId="8" fillId="0" borderId="0" xfId="0" applyFont="1"/>
    <xf numFmtId="0" fontId="8" fillId="0" borderId="0" xfId="0" applyFont="1" applyAlignment="1">
      <alignment wrapText="1"/>
    </xf>
    <xf numFmtId="0" fontId="4" fillId="0" borderId="0" xfId="0" applyFont="1" applyAlignment="1">
      <alignment horizontal="right"/>
    </xf>
    <xf numFmtId="0" fontId="4" fillId="0" borderId="2" xfId="0" applyFont="1" applyBorder="1" applyAlignment="1">
      <alignment wrapText="1"/>
    </xf>
    <xf numFmtId="0" fontId="4" fillId="0" borderId="2" xfId="0" applyFont="1" applyBorder="1"/>
    <xf numFmtId="0" fontId="18" fillId="0" borderId="2" xfId="0" applyFont="1" applyBorder="1" applyAlignment="1">
      <alignment vertical="top" wrapText="1"/>
    </xf>
    <xf numFmtId="0" fontId="3" fillId="2" borderId="58" xfId="0" applyFont="1" applyFill="1" applyBorder="1"/>
    <xf numFmtId="0" fontId="12" fillId="2" borderId="59" xfId="0" applyFont="1" applyFill="1" applyBorder="1" applyAlignment="1">
      <alignment vertical="top"/>
    </xf>
    <xf numFmtId="0" fontId="3" fillId="2" borderId="59" xfId="0" applyFont="1" applyFill="1" applyBorder="1"/>
    <xf numFmtId="0" fontId="3" fillId="2" borderId="59" xfId="0" applyFont="1" applyFill="1" applyBorder="1" applyAlignment="1">
      <alignment horizontal="center" wrapText="1"/>
    </xf>
    <xf numFmtId="0" fontId="7" fillId="2" borderId="59" xfId="0" applyFont="1" applyFill="1" applyBorder="1" applyAlignment="1">
      <alignment horizontal="left"/>
    </xf>
    <xf numFmtId="0" fontId="3" fillId="2" borderId="59" xfId="0" applyFont="1" applyFill="1" applyBorder="1" applyAlignment="1">
      <alignment horizontal="right"/>
    </xf>
    <xf numFmtId="0" fontId="3" fillId="2" borderId="59" xfId="0" applyFont="1" applyFill="1" applyBorder="1" applyAlignment="1">
      <alignment horizontal="center"/>
    </xf>
    <xf numFmtId="0" fontId="3" fillId="2" borderId="60" xfId="0" applyFont="1" applyFill="1" applyBorder="1"/>
    <xf numFmtId="0" fontId="3" fillId="2" borderId="61" xfId="0" applyFont="1" applyFill="1" applyBorder="1"/>
    <xf numFmtId="0" fontId="12" fillId="2" borderId="0" xfId="0" applyFont="1" applyFill="1" applyAlignment="1">
      <alignment vertical="top"/>
    </xf>
    <xf numFmtId="0" fontId="3" fillId="2" borderId="0" xfId="0" applyFont="1" applyFill="1"/>
    <xf numFmtId="0" fontId="3" fillId="2" borderId="0" xfId="0" applyFont="1" applyFill="1" applyAlignment="1">
      <alignment horizontal="center" wrapText="1"/>
    </xf>
    <xf numFmtId="0" fontId="6" fillId="2" borderId="0" xfId="0" applyFont="1" applyFill="1" applyAlignment="1">
      <alignment horizontal="center" wrapText="1"/>
    </xf>
    <xf numFmtId="0" fontId="6" fillId="2" borderId="0" xfId="0" applyFont="1" applyFill="1"/>
    <xf numFmtId="0" fontId="3" fillId="2" borderId="0" xfId="0" applyFont="1" applyFill="1" applyAlignment="1">
      <alignment horizontal="center"/>
    </xf>
    <xf numFmtId="1" fontId="3" fillId="2" borderId="1" xfId="0" applyNumberFormat="1" applyFont="1" applyFill="1" applyBorder="1" applyAlignment="1">
      <alignment horizontal="right"/>
    </xf>
    <xf numFmtId="0" fontId="7" fillId="2" borderId="0" xfId="0" applyFont="1" applyFill="1" applyAlignment="1">
      <alignment horizontal="right"/>
    </xf>
    <xf numFmtId="0" fontId="5" fillId="2" borderId="62" xfId="0" applyFont="1" applyFill="1" applyBorder="1" applyAlignment="1">
      <alignment horizontal="center" vertical="top" wrapText="1"/>
    </xf>
    <xf numFmtId="0" fontId="7" fillId="0" borderId="0" xfId="0" applyFont="1"/>
    <xf numFmtId="3" fontId="3" fillId="2" borderId="5" xfId="0" applyNumberFormat="1" applyFont="1" applyFill="1" applyBorder="1" applyAlignment="1">
      <alignment horizontal="right"/>
    </xf>
    <xf numFmtId="0" fontId="3" fillId="2" borderId="0" xfId="0" applyFont="1" applyFill="1" applyAlignment="1">
      <alignment horizontal="left"/>
    </xf>
    <xf numFmtId="0" fontId="3" fillId="2" borderId="0" xfId="0" applyFont="1" applyFill="1" applyAlignment="1">
      <alignment horizontal="right"/>
    </xf>
    <xf numFmtId="0" fontId="3" fillId="2" borderId="62" xfId="0" applyFont="1" applyFill="1" applyBorder="1" applyAlignment="1">
      <alignment horizontal="right"/>
    </xf>
    <xf numFmtId="0" fontId="3" fillId="2" borderId="0" xfId="0" applyFont="1" applyFill="1" applyAlignment="1">
      <alignment horizontal="center" vertical="top"/>
    </xf>
    <xf numFmtId="0" fontId="3" fillId="2" borderId="62" xfId="0" applyFont="1" applyFill="1" applyBorder="1" applyAlignment="1">
      <alignment horizontal="left"/>
    </xf>
    <xf numFmtId="10" fontId="3" fillId="2" borderId="0" xfId="4" applyNumberFormat="1" applyFont="1" applyFill="1" applyBorder="1" applyAlignment="1" applyProtection="1">
      <alignment horizontal="center"/>
    </xf>
    <xf numFmtId="0" fontId="7" fillId="2" borderId="0" xfId="0" applyFont="1" applyFill="1" applyAlignment="1">
      <alignment horizontal="center"/>
    </xf>
    <xf numFmtId="1" fontId="3" fillId="2" borderId="62" xfId="0" applyNumberFormat="1" applyFont="1" applyFill="1" applyBorder="1" applyAlignment="1">
      <alignment horizontal="center"/>
    </xf>
    <xf numFmtId="1" fontId="3" fillId="2" borderId="35" xfId="0" applyNumberFormat="1" applyFont="1" applyFill="1" applyBorder="1" applyAlignment="1">
      <alignment horizontal="right"/>
    </xf>
    <xf numFmtId="3" fontId="3" fillId="2" borderId="35" xfId="0" applyNumberFormat="1" applyFont="1" applyFill="1" applyBorder="1" applyAlignment="1">
      <alignment horizontal="right"/>
    </xf>
    <xf numFmtId="0" fontId="3" fillId="2" borderId="62" xfId="0" applyFont="1" applyFill="1" applyBorder="1"/>
    <xf numFmtId="1" fontId="3" fillId="2" borderId="0" xfId="0" applyNumberFormat="1" applyFont="1" applyFill="1"/>
    <xf numFmtId="1" fontId="7" fillId="2" borderId="62" xfId="0" applyNumberFormat="1" applyFont="1" applyFill="1" applyBorder="1"/>
    <xf numFmtId="3" fontId="3" fillId="2" borderId="0" xfId="0" applyNumberFormat="1" applyFont="1" applyFill="1" applyAlignment="1">
      <alignment horizontal="right"/>
    </xf>
    <xf numFmtId="10" fontId="3" fillId="2" borderId="35" xfId="4" applyNumberFormat="1" applyFont="1" applyFill="1" applyBorder="1" applyAlignment="1" applyProtection="1">
      <alignment horizontal="right"/>
    </xf>
    <xf numFmtId="10" fontId="3" fillId="2" borderId="35" xfId="0" applyNumberFormat="1" applyFont="1" applyFill="1" applyBorder="1"/>
    <xf numFmtId="0" fontId="7" fillId="2" borderId="61" xfId="0" applyFont="1" applyFill="1" applyBorder="1" applyAlignment="1">
      <alignment horizontal="right"/>
    </xf>
    <xf numFmtId="0" fontId="3" fillId="2" borderId="62" xfId="0" applyFont="1" applyFill="1" applyBorder="1" applyAlignment="1">
      <alignment horizontal="center"/>
    </xf>
    <xf numFmtId="0" fontId="7" fillId="2" borderId="63" xfId="0" applyFont="1" applyFill="1" applyBorder="1" applyAlignment="1">
      <alignment horizontal="right"/>
    </xf>
    <xf numFmtId="0" fontId="7" fillId="2" borderId="35" xfId="0" applyFont="1" applyFill="1" applyBorder="1" applyAlignment="1">
      <alignment horizontal="right"/>
    </xf>
    <xf numFmtId="0" fontId="3" fillId="2" borderId="35" xfId="0" applyFont="1" applyFill="1" applyBorder="1"/>
    <xf numFmtId="0" fontId="3" fillId="2" borderId="64" xfId="0" applyFont="1" applyFill="1" applyBorder="1" applyAlignment="1">
      <alignment horizontal="center"/>
    </xf>
    <xf numFmtId="3" fontId="3" fillId="0" borderId="0" xfId="0" applyNumberFormat="1" applyFont="1" applyAlignment="1">
      <alignment horizontal="right"/>
    </xf>
    <xf numFmtId="0" fontId="3" fillId="0" borderId="0" xfId="0" applyFont="1" applyAlignment="1">
      <alignment horizontal="center" vertical="center"/>
    </xf>
    <xf numFmtId="0" fontId="2" fillId="4" borderId="0" xfId="0" applyFont="1" applyFill="1"/>
    <xf numFmtId="0" fontId="3" fillId="4" borderId="0" xfId="0" applyFont="1" applyFill="1"/>
    <xf numFmtId="0" fontId="6" fillId="4" borderId="0" xfId="0" applyFont="1" applyFill="1" applyAlignment="1">
      <alignment vertical="top"/>
    </xf>
    <xf numFmtId="0" fontId="3" fillId="4" borderId="0" xfId="0" applyFont="1" applyFill="1" applyAlignment="1">
      <alignment vertical="top"/>
    </xf>
    <xf numFmtId="0" fontId="3" fillId="4" borderId="0" xfId="0" applyFont="1" applyFill="1" applyAlignment="1">
      <alignment horizontal="left"/>
    </xf>
    <xf numFmtId="0" fontId="4" fillId="4" borderId="0" xfId="0" applyFont="1" applyFill="1" applyAlignment="1">
      <alignment vertical="top"/>
    </xf>
    <xf numFmtId="0" fontId="4" fillId="4" borderId="0" xfId="0" applyFont="1" applyFill="1"/>
    <xf numFmtId="0" fontId="5" fillId="0" borderId="2" xfId="0" applyFont="1" applyBorder="1" applyAlignment="1">
      <alignment horizontal="center"/>
    </xf>
    <xf numFmtId="0" fontId="7" fillId="0" borderId="2" xfId="0" applyFont="1" applyBorder="1"/>
    <xf numFmtId="169" fontId="3" fillId="0" borderId="0" xfId="0" applyNumberFormat="1" applyFont="1" applyAlignment="1">
      <alignment horizontal="center"/>
    </xf>
    <xf numFmtId="0" fontId="14" fillId="0" borderId="0" xfId="0" applyFont="1" applyAlignment="1">
      <alignment horizontal="centerContinuous"/>
    </xf>
    <xf numFmtId="0" fontId="5" fillId="0" borderId="23" xfId="0" applyFont="1" applyBorder="1"/>
    <xf numFmtId="0" fontId="5" fillId="0" borderId="3" xfId="0" applyFont="1" applyBorder="1"/>
    <xf numFmtId="0" fontId="5" fillId="0" borderId="57" xfId="0" applyFont="1" applyBorder="1"/>
    <xf numFmtId="0" fontId="3" fillId="0" borderId="21" xfId="0" applyFont="1" applyBorder="1" applyAlignment="1">
      <alignment horizontal="right"/>
    </xf>
    <xf numFmtId="0" fontId="3" fillId="0" borderId="20" xfId="0" applyFont="1" applyBorder="1" applyAlignment="1">
      <alignment horizontal="right"/>
    </xf>
    <xf numFmtId="0" fontId="3" fillId="0" borderId="46" xfId="0" applyFont="1" applyBorder="1"/>
    <xf numFmtId="165" fontId="3" fillId="0" borderId="9" xfId="0" applyNumberFormat="1" applyFont="1" applyBorder="1" applyAlignment="1">
      <alignment horizontal="right"/>
    </xf>
    <xf numFmtId="0" fontId="3" fillId="0" borderId="46" xfId="0" applyFont="1" applyBorder="1" applyAlignment="1">
      <alignment horizontal="left"/>
    </xf>
    <xf numFmtId="0" fontId="5" fillId="0" borderId="46" xfId="0" applyFont="1" applyBorder="1"/>
    <xf numFmtId="3" fontId="3" fillId="0" borderId="19" xfId="0" applyNumberFormat="1" applyFont="1" applyBorder="1" applyAlignment="1">
      <alignment horizontal="right"/>
    </xf>
    <xf numFmtId="3" fontId="3" fillId="0" borderId="20" xfId="0" applyNumberFormat="1" applyFont="1" applyBorder="1" applyAlignment="1">
      <alignment horizontal="right"/>
    </xf>
    <xf numFmtId="3" fontId="3" fillId="0" borderId="33" xfId="0" applyNumberFormat="1" applyFont="1" applyBorder="1"/>
    <xf numFmtId="0" fontId="3" fillId="0" borderId="14" xfId="0" applyFont="1" applyBorder="1"/>
    <xf numFmtId="49" fontId="3" fillId="0" borderId="0" xfId="0" applyNumberFormat="1" applyFont="1" applyAlignment="1">
      <alignment horizontal="right"/>
    </xf>
    <xf numFmtId="0" fontId="3" fillId="0" borderId="46" xfId="0" applyFont="1" applyBorder="1" applyAlignment="1">
      <alignment horizontal="center"/>
    </xf>
    <xf numFmtId="4" fontId="3" fillId="0" borderId="16" xfId="0" applyNumberFormat="1" applyFont="1" applyBorder="1" applyAlignment="1">
      <alignment horizontal="right"/>
    </xf>
    <xf numFmtId="0" fontId="5" fillId="0" borderId="15" xfId="0" applyFont="1" applyBorder="1" applyAlignment="1">
      <alignment horizontal="right"/>
    </xf>
    <xf numFmtId="0" fontId="5" fillId="0" borderId="14" xfId="0" applyFont="1" applyBorder="1" applyAlignment="1">
      <alignment horizontal="right"/>
    </xf>
    <xf numFmtId="165" fontId="5" fillId="0" borderId="42" xfId="0" applyNumberFormat="1" applyFont="1" applyBorder="1" applyAlignment="1">
      <alignment horizontal="right"/>
    </xf>
    <xf numFmtId="0" fontId="19" fillId="0" borderId="0" xfId="0" applyFont="1"/>
    <xf numFmtId="0" fontId="11" fillId="0" borderId="0" xfId="0" applyFont="1" applyAlignment="1">
      <alignment horizontal="right"/>
    </xf>
    <xf numFmtId="165" fontId="3" fillId="0" borderId="44" xfId="0" quotePrefix="1" applyNumberFormat="1" applyFont="1" applyBorder="1" applyAlignment="1" applyProtection="1">
      <alignment horizontal="right"/>
      <protection locked="0"/>
    </xf>
    <xf numFmtId="3" fontId="3" fillId="0" borderId="44" xfId="0" quotePrefix="1" applyNumberFormat="1" applyFont="1" applyBorder="1" applyAlignment="1" applyProtection="1">
      <alignment horizontal="right"/>
      <protection locked="0"/>
    </xf>
    <xf numFmtId="165" fontId="3" fillId="0" borderId="47" xfId="0" quotePrefix="1" applyNumberFormat="1" applyFont="1" applyBorder="1" applyAlignment="1" applyProtection="1">
      <alignment horizontal="right"/>
      <protection locked="0"/>
    </xf>
    <xf numFmtId="0" fontId="9" fillId="0" borderId="0" xfId="0" applyFont="1" applyAlignment="1">
      <alignment horizontal="right"/>
    </xf>
    <xf numFmtId="9" fontId="5" fillId="0" borderId="0" xfId="0" applyNumberFormat="1" applyFont="1" applyAlignment="1">
      <alignment horizontal="center"/>
    </xf>
    <xf numFmtId="0" fontId="5" fillId="0" borderId="1" xfId="0" applyFont="1" applyBorder="1" applyAlignment="1">
      <alignment horizontal="left"/>
    </xf>
    <xf numFmtId="0" fontId="5" fillId="0" borderId="1" xfId="0" applyFont="1" applyBorder="1"/>
    <xf numFmtId="0" fontId="3" fillId="0" borderId="18" xfId="0" applyFont="1" applyBorder="1"/>
    <xf numFmtId="165" fontId="3" fillId="0" borderId="0" xfId="0" applyNumberFormat="1" applyFont="1" applyAlignment="1">
      <alignment horizontal="right"/>
    </xf>
    <xf numFmtId="165" fontId="3" fillId="2" borderId="38" xfId="0" quotePrefix="1" applyNumberFormat="1" applyFont="1" applyFill="1" applyBorder="1" applyAlignment="1">
      <alignment horizontal="right"/>
    </xf>
    <xf numFmtId="165" fontId="3" fillId="2" borderId="48" xfId="0" quotePrefix="1" applyNumberFormat="1" applyFont="1" applyFill="1" applyBorder="1" applyAlignment="1">
      <alignment horizontal="right"/>
    </xf>
    <xf numFmtId="165" fontId="3" fillId="0" borderId="0" xfId="0" quotePrefix="1" applyNumberFormat="1" applyFont="1" applyAlignment="1">
      <alignment horizontal="right"/>
    </xf>
    <xf numFmtId="0" fontId="4" fillId="0" borderId="0" xfId="0" applyFont="1" applyAlignment="1">
      <alignment horizontal="left"/>
    </xf>
    <xf numFmtId="4" fontId="3" fillId="0" borderId="1" xfId="0" applyNumberFormat="1" applyFont="1" applyBorder="1"/>
    <xf numFmtId="165" fontId="5" fillId="0" borderId="9" xfId="0" applyNumberFormat="1" applyFont="1" applyBorder="1"/>
    <xf numFmtId="165" fontId="5" fillId="0" borderId="44" xfId="0" applyNumberFormat="1" applyFont="1" applyBorder="1"/>
    <xf numFmtId="4" fontId="3" fillId="0" borderId="19" xfId="0" applyNumberFormat="1" applyFont="1" applyBorder="1"/>
    <xf numFmtId="4" fontId="3" fillId="0" borderId="20" xfId="0" applyNumberFormat="1" applyFont="1" applyBorder="1"/>
    <xf numFmtId="165" fontId="3" fillId="2" borderId="9" xfId="0" quotePrefix="1" applyNumberFormat="1" applyFont="1" applyFill="1" applyBorder="1" applyAlignment="1">
      <alignment horizontal="right"/>
    </xf>
    <xf numFmtId="4" fontId="5" fillId="0" borderId="1" xfId="0" applyNumberFormat="1" applyFont="1" applyBorder="1" applyAlignment="1">
      <alignment horizontal="right"/>
    </xf>
    <xf numFmtId="165" fontId="5" fillId="0" borderId="34" xfId="0" applyNumberFormat="1" applyFont="1" applyBorder="1" applyAlignment="1">
      <alignment horizontal="right"/>
    </xf>
    <xf numFmtId="4" fontId="3" fillId="0" borderId="0" xfId="0" applyNumberFormat="1" applyFont="1" applyAlignment="1">
      <alignment horizontal="centerContinuous"/>
    </xf>
    <xf numFmtId="4" fontId="5" fillId="0" borderId="0" xfId="0" applyNumberFormat="1" applyFont="1" applyAlignment="1">
      <alignment horizontal="right"/>
    </xf>
    <xf numFmtId="10" fontId="3" fillId="0" borderId="0" xfId="4" applyNumberFormat="1" applyFont="1" applyFill="1" applyBorder="1" applyAlignment="1" applyProtection="1">
      <alignment horizontal="right"/>
    </xf>
    <xf numFmtId="165" fontId="3" fillId="0" borderId="13" xfId="4" applyNumberFormat="1" applyFont="1" applyFill="1" applyBorder="1" applyAlignment="1" applyProtection="1">
      <alignment horizontal="right"/>
    </xf>
    <xf numFmtId="165" fontId="3" fillId="0" borderId="50" xfId="0" applyNumberFormat="1" applyFont="1" applyBorder="1" applyAlignment="1">
      <alignment horizontal="right"/>
    </xf>
    <xf numFmtId="10" fontId="5" fillId="0" borderId="0" xfId="4" applyNumberFormat="1" applyFont="1" applyFill="1" applyBorder="1" applyAlignment="1" applyProtection="1">
      <alignment horizontal="right"/>
    </xf>
    <xf numFmtId="165" fontId="3" fillId="0" borderId="49" xfId="0" applyNumberFormat="1" applyFont="1" applyBorder="1" applyAlignment="1">
      <alignment horizontal="right"/>
    </xf>
    <xf numFmtId="165" fontId="3" fillId="0" borderId="38" xfId="0" quotePrefix="1" applyNumberFormat="1" applyFont="1" applyBorder="1" applyAlignment="1" applyProtection="1">
      <alignment horizontal="right"/>
      <protection locked="0"/>
    </xf>
    <xf numFmtId="165" fontId="3" fillId="0" borderId="48" xfId="0" quotePrefix="1" applyNumberFormat="1" applyFont="1" applyBorder="1" applyAlignment="1" applyProtection="1">
      <alignment horizontal="right"/>
      <protection locked="0"/>
    </xf>
    <xf numFmtId="0" fontId="12" fillId="0" borderId="0" xfId="0" applyFont="1" applyAlignment="1">
      <alignment horizontal="left" indent="1"/>
    </xf>
    <xf numFmtId="0" fontId="3" fillId="0" borderId="2" xfId="0" applyFont="1" applyBorder="1" applyAlignment="1">
      <alignment horizontal="left" vertical="center" indent="1"/>
    </xf>
    <xf numFmtId="0" fontId="3" fillId="0" borderId="2" xfId="0" applyFont="1" applyBorder="1" applyAlignment="1">
      <alignment horizontal="right"/>
    </xf>
    <xf numFmtId="0" fontId="5" fillId="0" borderId="0" xfId="0" applyFont="1" applyAlignment="1">
      <alignment horizontal="centerContinuous" wrapText="1"/>
    </xf>
    <xf numFmtId="4" fontId="2" fillId="0" borderId="4" xfId="0" applyNumberFormat="1" applyFont="1" applyBorder="1" applyAlignment="1">
      <alignment horizontal="center" wrapText="1"/>
    </xf>
    <xf numFmtId="0" fontId="5" fillId="0" borderId="18" xfId="0" applyFont="1" applyBorder="1" applyAlignment="1">
      <alignment horizontal="center"/>
    </xf>
    <xf numFmtId="4" fontId="3" fillId="0" borderId="0" xfId="0" applyNumberFormat="1" applyFont="1" applyAlignment="1">
      <alignment horizontal="center"/>
    </xf>
    <xf numFmtId="0" fontId="3" fillId="0" borderId="20" xfId="0" applyFont="1" applyBorder="1" applyAlignment="1">
      <alignment vertical="center"/>
    </xf>
    <xf numFmtId="8" fontId="3" fillId="0" borderId="0" xfId="0" applyNumberFormat="1" applyFont="1"/>
    <xf numFmtId="0" fontId="7" fillId="0" borderId="0" xfId="0" applyFont="1" applyAlignment="1">
      <alignment horizontal="center" wrapText="1"/>
    </xf>
    <xf numFmtId="0" fontId="3" fillId="0" borderId="20" xfId="0" applyFont="1" applyBorder="1"/>
    <xf numFmtId="0" fontId="5" fillId="0" borderId="2" xfId="0" applyFont="1" applyBorder="1" applyAlignment="1">
      <alignment vertical="center" wrapText="1"/>
    </xf>
    <xf numFmtId="0" fontId="3" fillId="0" borderId="28" xfId="0" applyFont="1" applyBorder="1"/>
    <xf numFmtId="0" fontId="19" fillId="0" borderId="4" xfId="0" applyFont="1" applyBorder="1" applyAlignment="1">
      <alignment vertical="center" wrapText="1"/>
    </xf>
    <xf numFmtId="0" fontId="23" fillId="0" borderId="0" xfId="0" applyFont="1" applyAlignment="1">
      <alignment vertical="center" wrapText="1"/>
    </xf>
    <xf numFmtId="5" fontId="3" fillId="0" borderId="0" xfId="0" applyNumberFormat="1" applyFont="1" applyAlignment="1">
      <alignment horizontal="center" vertical="center"/>
    </xf>
    <xf numFmtId="5" fontId="3" fillId="0" borderId="0" xfId="0" applyNumberFormat="1" applyFont="1" applyAlignment="1">
      <alignment horizontal="left"/>
    </xf>
    <xf numFmtId="5" fontId="3" fillId="0" borderId="0" xfId="0" applyNumberFormat="1" applyFont="1" applyAlignment="1">
      <alignment horizontal="center"/>
    </xf>
    <xf numFmtId="0" fontId="23" fillId="0" borderId="0" xfId="0" applyFont="1" applyAlignment="1">
      <alignment horizontal="center" wrapText="1"/>
    </xf>
    <xf numFmtId="6" fontId="19" fillId="0" borderId="0" xfId="2" applyNumberFormat="1" applyFont="1" applyBorder="1" applyAlignment="1" applyProtection="1">
      <alignment vertical="center" wrapText="1"/>
    </xf>
    <xf numFmtId="6" fontId="23" fillId="0" borderId="0" xfId="2" applyNumberFormat="1" applyFont="1" applyBorder="1" applyAlignment="1" applyProtection="1">
      <alignment vertical="center" wrapText="1"/>
    </xf>
    <xf numFmtId="0" fontId="3" fillId="0" borderId="0" xfId="0" applyFont="1" applyAlignment="1">
      <alignment horizontal="centerContinuous" vertical="center"/>
    </xf>
    <xf numFmtId="0" fontId="2" fillId="0" borderId="0" xfId="0" applyFont="1" applyAlignment="1">
      <alignment vertical="center"/>
    </xf>
    <xf numFmtId="5" fontId="3" fillId="0" borderId="0" xfId="0" applyNumberFormat="1" applyFont="1" applyAlignment="1">
      <alignment vertical="center"/>
    </xf>
    <xf numFmtId="6" fontId="19" fillId="0" borderId="1" xfId="2" applyNumberFormat="1" applyFont="1" applyBorder="1" applyAlignment="1" applyProtection="1">
      <alignment vertical="center" wrapText="1"/>
      <protection locked="0"/>
    </xf>
    <xf numFmtId="6" fontId="23" fillId="0" borderId="1" xfId="2" applyNumberFormat="1" applyFont="1" applyBorder="1" applyAlignment="1" applyProtection="1">
      <alignment vertical="center" wrapText="1"/>
      <protection locked="0"/>
    </xf>
    <xf numFmtId="0" fontId="3" fillId="3" borderId="8" xfId="0" applyFont="1" applyFill="1" applyBorder="1" applyAlignment="1">
      <alignment horizontal="center" vertical="center"/>
    </xf>
    <xf numFmtId="5" fontId="3" fillId="0" borderId="7" xfId="11" applyNumberFormat="1" applyFont="1" applyBorder="1" applyAlignment="1">
      <alignment horizontal="right"/>
    </xf>
    <xf numFmtId="0" fontId="3" fillId="3" borderId="7" xfId="0" applyFont="1" applyFill="1" applyBorder="1" applyAlignment="1">
      <alignment horizontal="center" vertical="center"/>
    </xf>
    <xf numFmtId="0" fontId="24" fillId="0" borderId="0" xfId="11" applyFont="1"/>
    <xf numFmtId="5" fontId="3" fillId="0" borderId="52" xfId="11" applyNumberFormat="1" applyFont="1" applyBorder="1" applyAlignment="1" applyProtection="1">
      <alignment horizontal="right"/>
      <protection locked="0"/>
    </xf>
    <xf numFmtId="0" fontId="29" fillId="0" borderId="0" xfId="0" applyFont="1" applyAlignment="1">
      <alignment horizontal="left"/>
    </xf>
    <xf numFmtId="0" fontId="5" fillId="3" borderId="6" xfId="0" applyFont="1" applyFill="1" applyBorder="1" applyAlignment="1">
      <alignment vertical="center" wrapText="1"/>
    </xf>
    <xf numFmtId="0" fontId="5" fillId="3" borderId="32" xfId="0" applyFont="1" applyFill="1" applyBorder="1" applyAlignment="1">
      <alignment vertical="center" wrapText="1"/>
    </xf>
    <xf numFmtId="0" fontId="5" fillId="3" borderId="8" xfId="0" applyFont="1" applyFill="1" applyBorder="1" applyAlignment="1">
      <alignment horizontal="center" vertical="center" wrapText="1"/>
    </xf>
    <xf numFmtId="0" fontId="5" fillId="3" borderId="68" xfId="0" applyFont="1" applyFill="1" applyBorder="1" applyAlignment="1">
      <alignment horizontal="center" vertical="center" wrapText="1"/>
    </xf>
    <xf numFmtId="0" fontId="3" fillId="0" borderId="29" xfId="0" applyFont="1" applyBorder="1"/>
    <xf numFmtId="0" fontId="3" fillId="0" borderId="21" xfId="0" applyFont="1" applyBorder="1"/>
    <xf numFmtId="8" fontId="3" fillId="0" borderId="0" xfId="2" applyFont="1" applyFill="1" applyBorder="1" applyAlignment="1" applyProtection="1">
      <alignment horizontal="center"/>
    </xf>
    <xf numFmtId="10" fontId="3" fillId="0" borderId="0" xfId="4" applyNumberFormat="1" applyFont="1" applyFill="1" applyBorder="1" applyAlignment="1" applyProtection="1">
      <alignment horizontal="center"/>
    </xf>
    <xf numFmtId="0" fontId="3" fillId="0" borderId="22" xfId="0" applyFont="1" applyBorder="1"/>
    <xf numFmtId="0" fontId="3" fillId="0" borderId="5" xfId="0" applyFont="1" applyBorder="1"/>
    <xf numFmtId="0" fontId="5" fillId="0" borderId="0" xfId="0" applyFont="1" applyAlignment="1">
      <alignment horizontal="left" vertical="center" wrapText="1"/>
    </xf>
    <xf numFmtId="0" fontId="14" fillId="0" borderId="0" xfId="0" applyFont="1"/>
    <xf numFmtId="0" fontId="5" fillId="3" borderId="6" xfId="0" applyFont="1" applyFill="1" applyBorder="1" applyAlignment="1">
      <alignment horizontal="centerContinuous" vertical="center" wrapText="1"/>
    </xf>
    <xf numFmtId="0" fontId="3" fillId="3" borderId="7" xfId="0" applyFont="1" applyFill="1" applyBorder="1" applyAlignment="1">
      <alignment horizontal="centerContinuous" vertical="center" wrapText="1"/>
    </xf>
    <xf numFmtId="0" fontId="3" fillId="0" borderId="57" xfId="0" applyFont="1" applyBorder="1"/>
    <xf numFmtId="165" fontId="3" fillId="0" borderId="40" xfId="0" applyNumberFormat="1" applyFont="1" applyBorder="1"/>
    <xf numFmtId="0" fontId="3" fillId="0" borderId="40" xfId="0" applyFont="1" applyBorder="1"/>
    <xf numFmtId="0" fontId="3" fillId="0" borderId="27" xfId="0" applyFont="1" applyBorder="1"/>
    <xf numFmtId="0" fontId="5" fillId="0" borderId="74" xfId="0" applyFont="1" applyBorder="1" applyAlignment="1">
      <alignment horizontal="right"/>
    </xf>
    <xf numFmtId="0" fontId="3" fillId="0" borderId="75" xfId="0" applyFont="1" applyBorder="1"/>
    <xf numFmtId="0" fontId="5" fillId="3" borderId="8" xfId="0" applyFont="1" applyFill="1" applyBorder="1" applyAlignment="1">
      <alignment horizontal="centerContinuous" vertical="center" wrapText="1"/>
    </xf>
    <xf numFmtId="0" fontId="3" fillId="0" borderId="22" xfId="0" applyFont="1" applyBorder="1" applyAlignment="1">
      <alignment horizontal="left"/>
    </xf>
    <xf numFmtId="0" fontId="3" fillId="0" borderId="5" xfId="0" applyFont="1" applyBorder="1" applyAlignment="1">
      <alignment horizontal="left"/>
    </xf>
    <xf numFmtId="8" fontId="3" fillId="0" borderId="68" xfId="2" applyFont="1" applyBorder="1" applyAlignment="1" applyProtection="1">
      <protection locked="0"/>
    </xf>
    <xf numFmtId="8" fontId="3" fillId="0" borderId="47" xfId="2" applyFont="1" applyFill="1" applyBorder="1" applyAlignment="1" applyProtection="1">
      <protection locked="0"/>
    </xf>
    <xf numFmtId="8" fontId="3" fillId="0" borderId="47" xfId="2" applyFont="1" applyBorder="1" applyAlignment="1" applyProtection="1">
      <protection locked="0"/>
    </xf>
    <xf numFmtId="8" fontId="3" fillId="0" borderId="52" xfId="2" applyFont="1" applyBorder="1" applyAlignment="1" applyProtection="1">
      <protection locked="0"/>
    </xf>
    <xf numFmtId="0" fontId="3" fillId="0" borderId="22" xfId="0" applyFont="1" applyBorder="1" applyProtection="1">
      <protection locked="0"/>
    </xf>
    <xf numFmtId="0" fontId="3" fillId="0" borderId="47" xfId="0" applyFont="1" applyBorder="1" applyProtection="1">
      <protection locked="0"/>
    </xf>
    <xf numFmtId="0" fontId="3" fillId="0" borderId="24" xfId="0" applyFont="1" applyBorder="1" applyProtection="1">
      <protection locked="0"/>
    </xf>
    <xf numFmtId="0" fontId="3" fillId="0" borderId="52" xfId="0" applyFont="1" applyBorder="1" applyProtection="1">
      <protection locked="0"/>
    </xf>
    <xf numFmtId="9" fontId="3" fillId="0" borderId="1" xfId="4" applyFont="1" applyBorder="1" applyAlignment="1" applyProtection="1">
      <protection locked="0"/>
    </xf>
    <xf numFmtId="0" fontId="12" fillId="0" borderId="0" xfId="0" applyFont="1" applyAlignment="1">
      <alignment horizontal="centerContinuous"/>
    </xf>
    <xf numFmtId="0" fontId="5" fillId="0" borderId="0" xfId="0" applyFont="1" applyAlignment="1">
      <alignment horizontal="centerContinuous"/>
    </xf>
    <xf numFmtId="0" fontId="5" fillId="2" borderId="8"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6" fontId="5" fillId="2" borderId="1" xfId="2" applyNumberFormat="1" applyFont="1" applyFill="1" applyBorder="1" applyAlignment="1" applyProtection="1">
      <alignment horizontal="right"/>
    </xf>
    <xf numFmtId="6" fontId="5" fillId="0" borderId="0" xfId="0" applyNumberFormat="1" applyFont="1"/>
    <xf numFmtId="6" fontId="5" fillId="0" borderId="0" xfId="1" applyNumberFormat="1" applyFont="1" applyFill="1" applyBorder="1" applyProtection="1"/>
    <xf numFmtId="2" fontId="5" fillId="2" borderId="1" xfId="4" applyNumberFormat="1" applyFont="1" applyFill="1" applyBorder="1" applyProtection="1"/>
    <xf numFmtId="167" fontId="5" fillId="0" borderId="0" xfId="1" applyNumberFormat="1" applyFont="1" applyFill="1" applyBorder="1" applyProtection="1"/>
    <xf numFmtId="6" fontId="5" fillId="0" borderId="0" xfId="2" applyNumberFormat="1" applyFont="1" applyFill="1" applyBorder="1" applyProtection="1"/>
    <xf numFmtId="6" fontId="5" fillId="0" borderId="35" xfId="2" applyNumberFormat="1" applyFont="1" applyFill="1" applyBorder="1" applyProtection="1"/>
    <xf numFmtId="8" fontId="5" fillId="0" borderId="0" xfId="2" applyFont="1" applyFill="1" applyBorder="1" applyProtection="1"/>
    <xf numFmtId="6" fontId="5" fillId="0" borderId="9" xfId="2" applyNumberFormat="1" applyFont="1" applyFill="1" applyBorder="1" applyProtection="1">
      <protection locked="0"/>
    </xf>
    <xf numFmtId="0" fontId="15" fillId="0" borderId="0" xfId="0" applyFont="1" applyAlignment="1">
      <alignment horizontal="center"/>
    </xf>
    <xf numFmtId="0" fontId="15" fillId="0" borderId="0" xfId="0" applyFont="1"/>
    <xf numFmtId="0" fontId="9" fillId="0" borderId="1" xfId="0" applyFont="1" applyBorder="1" applyAlignment="1">
      <alignment wrapText="1"/>
    </xf>
    <xf numFmtId="17" fontId="3" fillId="0" borderId="0" xfId="0" applyNumberFormat="1" applyFont="1"/>
    <xf numFmtId="17" fontId="3" fillId="0" borderId="1" xfId="0" applyNumberFormat="1" applyFont="1" applyBorder="1"/>
    <xf numFmtId="0" fontId="5" fillId="0" borderId="0" xfId="0" applyFont="1" applyAlignment="1">
      <alignment horizontal="center" vertical="center"/>
    </xf>
    <xf numFmtId="166" fontId="3" fillId="0" borderId="0" xfId="0" applyNumberFormat="1" applyFont="1" applyAlignment="1">
      <alignment horizontal="center"/>
    </xf>
    <xf numFmtId="49" fontId="3" fillId="0" borderId="1" xfId="0" applyNumberFormat="1" applyFont="1" applyBorder="1"/>
    <xf numFmtId="165" fontId="5" fillId="0" borderId="0" xfId="0" applyNumberFormat="1" applyFont="1" applyAlignment="1">
      <alignment horizontal="center"/>
    </xf>
    <xf numFmtId="0" fontId="3" fillId="0" borderId="46" xfId="0" applyFont="1" applyBorder="1" applyAlignment="1">
      <alignment horizontal="center" vertical="center"/>
    </xf>
    <xf numFmtId="0" fontId="5" fillId="0" borderId="0" xfId="0" applyFont="1" applyAlignment="1">
      <alignment vertical="center" wrapText="1"/>
    </xf>
    <xf numFmtId="0" fontId="9" fillId="0" borderId="26" xfId="0" applyFont="1" applyBorder="1" applyAlignment="1">
      <alignment horizontal="left"/>
    </xf>
    <xf numFmtId="0" fontId="3" fillId="0" borderId="4" xfId="0" applyFont="1" applyBorder="1"/>
    <xf numFmtId="0" fontId="9" fillId="0" borderId="4" xfId="0" applyFont="1" applyBorder="1"/>
    <xf numFmtId="0" fontId="9" fillId="0" borderId="18" xfId="0" applyFont="1" applyBorder="1"/>
    <xf numFmtId="165" fontId="5" fillId="0" borderId="0" xfId="3" applyNumberFormat="1" applyFont="1" applyAlignment="1">
      <alignment horizontal="center"/>
    </xf>
    <xf numFmtId="164" fontId="5" fillId="0" borderId="0" xfId="3" applyNumberFormat="1" applyFont="1" applyAlignment="1">
      <alignment horizontal="right"/>
    </xf>
    <xf numFmtId="165" fontId="5" fillId="2" borderId="36" xfId="3" applyNumberFormat="1" applyFont="1" applyFill="1" applyBorder="1" applyAlignment="1">
      <alignment horizontal="center"/>
    </xf>
    <xf numFmtId="0" fontId="5" fillId="0" borderId="19" xfId="3" applyFont="1" applyBorder="1" applyAlignment="1">
      <alignment horizontal="right"/>
    </xf>
    <xf numFmtId="0" fontId="5" fillId="0" borderId="0" xfId="3" applyFont="1" applyAlignment="1">
      <alignment horizontal="right"/>
    </xf>
    <xf numFmtId="164" fontId="5" fillId="0" borderId="0" xfId="3" applyNumberFormat="1" applyFont="1" applyAlignment="1">
      <alignment horizontal="center"/>
    </xf>
    <xf numFmtId="0" fontId="5" fillId="0" borderId="0" xfId="3" applyFont="1"/>
    <xf numFmtId="164" fontId="5" fillId="0" borderId="20" xfId="3" applyNumberFormat="1" applyFont="1" applyBorder="1" applyAlignment="1">
      <alignment horizontal="center"/>
    </xf>
    <xf numFmtId="0" fontId="3" fillId="0" borderId="27" xfId="3" applyFont="1" applyBorder="1" applyAlignment="1">
      <alignment vertical="center"/>
    </xf>
    <xf numFmtId="0" fontId="5" fillId="0" borderId="2" xfId="3" applyFont="1" applyBorder="1" applyAlignment="1">
      <alignment vertical="center"/>
    </xf>
    <xf numFmtId="0" fontId="5" fillId="0" borderId="28" xfId="3" applyFont="1" applyBorder="1" applyAlignment="1">
      <alignment vertical="center"/>
    </xf>
    <xf numFmtId="0" fontId="5" fillId="2" borderId="32" xfId="3" applyFont="1" applyFill="1" applyBorder="1" applyAlignment="1">
      <alignment horizontal="center" wrapText="1"/>
    </xf>
    <xf numFmtId="0" fontId="5" fillId="2" borderId="54" xfId="3" applyFont="1" applyFill="1" applyBorder="1" applyAlignment="1">
      <alignment horizontal="center"/>
    </xf>
    <xf numFmtId="10" fontId="3" fillId="0" borderId="10" xfId="3" applyNumberFormat="1" applyFont="1" applyBorder="1" applyAlignment="1">
      <alignment horizontal="center"/>
    </xf>
    <xf numFmtId="10" fontId="3" fillId="0" borderId="11" xfId="3" applyNumberFormat="1" applyFont="1" applyBorder="1" applyAlignment="1">
      <alignment horizontal="center"/>
    </xf>
    <xf numFmtId="10" fontId="3" fillId="0" borderId="11" xfId="4" applyNumberFormat="1" applyFont="1" applyFill="1" applyBorder="1" applyAlignment="1" applyProtection="1">
      <alignment horizontal="center"/>
    </xf>
    <xf numFmtId="10" fontId="3" fillId="0" borderId="17" xfId="4" applyNumberFormat="1" applyFont="1" applyFill="1" applyBorder="1" applyAlignment="1" applyProtection="1">
      <alignment horizontal="center"/>
    </xf>
    <xf numFmtId="0" fontId="5" fillId="0" borderId="32" xfId="3" applyFont="1" applyBorder="1" applyAlignment="1">
      <alignment horizontal="center"/>
    </xf>
    <xf numFmtId="10" fontId="5" fillId="0" borderId="8" xfId="4" applyNumberFormat="1" applyFont="1" applyFill="1" applyBorder="1" applyAlignment="1" applyProtection="1">
      <alignment horizontal="center"/>
    </xf>
    <xf numFmtId="8" fontId="3" fillId="0" borderId="0" xfId="2" applyFont="1" applyFill="1" applyBorder="1" applyProtection="1"/>
    <xf numFmtId="0" fontId="5" fillId="0" borderId="2" xfId="3" applyFont="1" applyBorder="1"/>
    <xf numFmtId="0" fontId="5" fillId="0" borderId="2" xfId="3" applyFont="1" applyBorder="1" applyAlignment="1">
      <alignment horizontal="right" vertical="center"/>
    </xf>
    <xf numFmtId="4" fontId="5" fillId="0" borderId="2" xfId="3" applyNumberFormat="1" applyFont="1" applyBorder="1" applyAlignment="1">
      <alignment vertical="center"/>
    </xf>
    <xf numFmtId="164" fontId="5" fillId="0" borderId="0" xfId="3" applyNumberFormat="1" applyFont="1" applyAlignment="1">
      <alignment vertical="center"/>
    </xf>
    <xf numFmtId="0" fontId="3" fillId="0" borderId="0" xfId="3" applyFont="1" applyAlignment="1">
      <alignment vertical="center"/>
    </xf>
    <xf numFmtId="0" fontId="5" fillId="2" borderId="54" xfId="3" applyFont="1" applyFill="1" applyBorder="1" applyAlignment="1">
      <alignment horizontal="center" vertical="center" wrapText="1"/>
    </xf>
    <xf numFmtId="0" fontId="5" fillId="0" borderId="32" xfId="3" applyFont="1" applyBorder="1" applyAlignment="1">
      <alignment horizontal="right"/>
    </xf>
    <xf numFmtId="165" fontId="3" fillId="0" borderId="32" xfId="0" applyNumberFormat="1" applyFont="1" applyBorder="1"/>
    <xf numFmtId="165" fontId="3" fillId="0" borderId="7" xfId="2" applyNumberFormat="1" applyFont="1" applyFill="1" applyBorder="1" applyProtection="1"/>
    <xf numFmtId="0" fontId="3" fillId="0" borderId="6" xfId="3" applyFont="1" applyBorder="1" applyAlignment="1">
      <alignment horizontal="center"/>
    </xf>
    <xf numFmtId="165" fontId="3" fillId="0" borderId="0" xfId="2" applyNumberFormat="1" applyFont="1" applyFill="1" applyBorder="1" applyProtection="1"/>
    <xf numFmtId="0" fontId="3" fillId="0" borderId="0" xfId="3" applyFont="1" applyAlignment="1">
      <alignment horizontal="center"/>
    </xf>
    <xf numFmtId="0" fontId="3" fillId="0" borderId="21" xfId="3" applyFont="1" applyBorder="1" applyAlignment="1" applyProtection="1">
      <alignment horizontal="left"/>
      <protection locked="0"/>
    </xf>
    <xf numFmtId="0" fontId="3" fillId="0" borderId="5" xfId="3" applyFont="1" applyBorder="1" applyAlignment="1" applyProtection="1">
      <alignment horizontal="left"/>
      <protection locked="0"/>
    </xf>
    <xf numFmtId="0" fontId="3" fillId="0" borderId="16" xfId="3" applyFont="1" applyBorder="1" applyAlignment="1" applyProtection="1">
      <alignment horizontal="left"/>
      <protection locked="0"/>
    </xf>
    <xf numFmtId="0" fontId="3" fillId="0" borderId="10" xfId="3" applyFont="1" applyBorder="1" applyAlignment="1" applyProtection="1">
      <alignment horizontal="center"/>
      <protection locked="0"/>
    </xf>
    <xf numFmtId="0" fontId="3" fillId="0" borderId="11" xfId="3" applyFont="1" applyBorder="1" applyAlignment="1" applyProtection="1">
      <alignment horizontal="center"/>
      <protection locked="0"/>
    </xf>
    <xf numFmtId="165" fontId="3" fillId="0" borderId="11" xfId="3" applyNumberFormat="1" applyFont="1" applyBorder="1" applyAlignment="1" applyProtection="1">
      <alignment horizontal="center"/>
      <protection locked="0"/>
    </xf>
    <xf numFmtId="0" fontId="3" fillId="0" borderId="11" xfId="3" applyFont="1" applyBorder="1" applyAlignment="1" applyProtection="1">
      <alignment horizontal="right"/>
      <protection locked="0"/>
    </xf>
    <xf numFmtId="0" fontId="3" fillId="0" borderId="17" xfId="3" applyFont="1" applyBorder="1" applyAlignment="1" applyProtection="1">
      <alignment horizontal="center"/>
      <protection locked="0"/>
    </xf>
    <xf numFmtId="10" fontId="10" fillId="0" borderId="1" xfId="0" applyNumberFormat="1" applyFont="1" applyBorder="1" applyAlignment="1" applyProtection="1">
      <alignment horizontal="center"/>
      <protection locked="0"/>
    </xf>
    <xf numFmtId="10" fontId="3" fillId="0" borderId="9" xfId="4" applyNumberFormat="1" applyFont="1" applyFill="1" applyBorder="1" applyAlignment="1" applyProtection="1">
      <alignment horizontal="right"/>
      <protection locked="0"/>
    </xf>
    <xf numFmtId="10" fontId="3" fillId="0" borderId="13" xfId="4" applyNumberFormat="1" applyFont="1" applyFill="1" applyBorder="1" applyAlignment="1" applyProtection="1">
      <alignment horizontal="right"/>
      <protection locked="0"/>
    </xf>
    <xf numFmtId="10" fontId="5" fillId="0" borderId="1" xfId="4" applyNumberFormat="1" applyFont="1" applyFill="1" applyBorder="1" applyAlignment="1" applyProtection="1">
      <alignment horizontal="right"/>
      <protection locked="0"/>
    </xf>
    <xf numFmtId="5" fontId="3" fillId="0" borderId="8" xfId="11" applyNumberFormat="1" applyFont="1" applyBorder="1" applyAlignment="1" applyProtection="1">
      <alignment horizontal="right"/>
      <protection locked="0"/>
    </xf>
    <xf numFmtId="0" fontId="17" fillId="0" borderId="11" xfId="0" applyFont="1" applyBorder="1"/>
    <xf numFmtId="0" fontId="3" fillId="0" borderId="55" xfId="0" applyFont="1" applyBorder="1"/>
    <xf numFmtId="0" fontId="5" fillId="0" borderId="0" xfId="0" applyFont="1" applyProtection="1">
      <protection locked="0"/>
    </xf>
    <xf numFmtId="172" fontId="3" fillId="0" borderId="13" xfId="0" applyNumberFormat="1" applyFont="1" applyBorder="1" applyAlignment="1" applyProtection="1">
      <alignment horizontal="center"/>
      <protection locked="0"/>
    </xf>
    <xf numFmtId="1" fontId="3" fillId="0" borderId="0" xfId="0" applyNumberFormat="1" applyFont="1" applyAlignment="1">
      <alignment horizontal="center" wrapText="1"/>
    </xf>
    <xf numFmtId="14" fontId="3" fillId="0" borderId="13" xfId="0" applyNumberFormat="1" applyFont="1" applyBorder="1" applyAlignment="1" applyProtection="1">
      <alignment horizontal="center"/>
      <protection locked="0"/>
    </xf>
    <xf numFmtId="14" fontId="3" fillId="0" borderId="9" xfId="0" applyNumberFormat="1" applyFont="1" applyBorder="1" applyAlignment="1" applyProtection="1">
      <alignment horizontal="center"/>
      <protection locked="0"/>
    </xf>
    <xf numFmtId="173" fontId="3" fillId="0" borderId="13" xfId="0" applyNumberFormat="1" applyFont="1" applyBorder="1" applyAlignment="1" applyProtection="1">
      <alignment horizontal="center"/>
      <protection locked="0"/>
    </xf>
    <xf numFmtId="49" fontId="3" fillId="0" borderId="5" xfId="0" applyNumberFormat="1" applyFont="1" applyBorder="1" applyAlignment="1" applyProtection="1">
      <alignment horizontal="center"/>
      <protection locked="0"/>
    </xf>
    <xf numFmtId="174" fontId="3" fillId="2" borderId="5" xfId="0" applyNumberFormat="1" applyFont="1" applyFill="1" applyBorder="1" applyAlignment="1">
      <alignment horizontal="right"/>
    </xf>
    <xf numFmtId="0" fontId="4" fillId="0" borderId="0" xfId="0" applyFont="1" applyAlignment="1">
      <alignment horizontal="center"/>
    </xf>
    <xf numFmtId="9" fontId="4" fillId="5" borderId="9" xfId="4" applyFont="1" applyFill="1" applyBorder="1" applyAlignment="1" applyProtection="1">
      <alignment horizontal="center"/>
    </xf>
    <xf numFmtId="0" fontId="4" fillId="6" borderId="0" xfId="4" applyNumberFormat="1" applyFont="1" applyFill="1" applyAlignment="1" applyProtection="1">
      <alignment horizontal="center"/>
    </xf>
    <xf numFmtId="9" fontId="4" fillId="0" borderId="0" xfId="4" applyFont="1" applyAlignment="1" applyProtection="1">
      <alignment horizontal="center"/>
    </xf>
    <xf numFmtId="10" fontId="4" fillId="0" borderId="0" xfId="4" applyNumberFormat="1" applyFont="1" applyAlignment="1" applyProtection="1">
      <alignment horizontal="center"/>
    </xf>
    <xf numFmtId="3" fontId="5" fillId="2" borderId="1" xfId="0" applyNumberFormat="1" applyFont="1" applyFill="1" applyBorder="1" applyAlignment="1" applyProtection="1">
      <alignment horizontal="center"/>
      <protection hidden="1"/>
    </xf>
    <xf numFmtId="0" fontId="18" fillId="0" borderId="0" xfId="0" applyFont="1" applyAlignment="1">
      <alignment vertical="top" wrapText="1"/>
    </xf>
    <xf numFmtId="0" fontId="5" fillId="2" borderId="26" xfId="0" applyFont="1" applyFill="1" applyBorder="1" applyAlignment="1">
      <alignment horizontal="left"/>
    </xf>
    <xf numFmtId="0" fontId="3" fillId="2" borderId="4" xfId="0" applyFont="1" applyFill="1" applyBorder="1"/>
    <xf numFmtId="0" fontId="5" fillId="2" borderId="4" xfId="0" applyFont="1" applyFill="1" applyBorder="1"/>
    <xf numFmtId="0" fontId="3" fillId="2" borderId="19" xfId="0" applyFont="1" applyFill="1" applyBorder="1" applyAlignment="1">
      <alignment horizontal="left"/>
    </xf>
    <xf numFmtId="0" fontId="3" fillId="2" borderId="20" xfId="0" applyFont="1" applyFill="1" applyBorder="1"/>
    <xf numFmtId="0" fontId="5" fillId="2" borderId="0" xfId="0" applyFont="1" applyFill="1"/>
    <xf numFmtId="165" fontId="5" fillId="2" borderId="0" xfId="0" applyNumberFormat="1" applyFont="1" applyFill="1"/>
    <xf numFmtId="6" fontId="3" fillId="2" borderId="0" xfId="2" applyNumberFormat="1" applyFont="1" applyFill="1" applyBorder="1"/>
    <xf numFmtId="164" fontId="3" fillId="2" borderId="0" xfId="0" applyNumberFormat="1" applyFont="1" applyFill="1"/>
    <xf numFmtId="0" fontId="3" fillId="2" borderId="27" xfId="0" applyFont="1" applyFill="1" applyBorder="1" applyAlignment="1">
      <alignment horizontal="left"/>
    </xf>
    <xf numFmtId="0" fontId="3" fillId="2" borderId="2" xfId="0" applyFont="1" applyFill="1" applyBorder="1"/>
    <xf numFmtId="0" fontId="3" fillId="2" borderId="28" xfId="0" applyFont="1" applyFill="1" applyBorder="1"/>
    <xf numFmtId="6" fontId="3" fillId="2" borderId="0" xfId="0" applyNumberFormat="1" applyFont="1" applyFill="1"/>
    <xf numFmtId="6" fontId="38" fillId="0" borderId="2" xfId="2" applyNumberFormat="1" applyFont="1" applyBorder="1" applyAlignment="1" applyProtection="1"/>
    <xf numFmtId="6" fontId="38" fillId="0" borderId="0" xfId="2" applyNumberFormat="1" applyFont="1" applyBorder="1" applyAlignment="1" applyProtection="1"/>
    <xf numFmtId="6" fontId="3" fillId="2" borderId="14" xfId="2" applyNumberFormat="1" applyFont="1" applyFill="1" applyBorder="1" applyAlignment="1" applyProtection="1">
      <protection locked="0"/>
    </xf>
    <xf numFmtId="0" fontId="5" fillId="2" borderId="0" xfId="0" applyFont="1" applyFill="1" applyAlignment="1" applyProtection="1">
      <alignment horizontal="center"/>
      <protection hidden="1"/>
    </xf>
    <xf numFmtId="0" fontId="4" fillId="2" borderId="19" xfId="0" applyFont="1" applyFill="1" applyBorder="1" applyAlignment="1" applyProtection="1">
      <alignment horizontal="left" vertical="top" wrapText="1"/>
      <protection hidden="1"/>
    </xf>
    <xf numFmtId="0" fontId="4" fillId="2" borderId="20" xfId="0" applyFont="1" applyFill="1" applyBorder="1" applyProtection="1">
      <protection hidden="1"/>
    </xf>
    <xf numFmtId="165" fontId="5" fillId="2" borderId="36" xfId="0" applyNumberFormat="1" applyFont="1" applyFill="1" applyBorder="1" applyAlignment="1" applyProtection="1">
      <alignment horizontal="center"/>
      <protection hidden="1"/>
    </xf>
    <xf numFmtId="165" fontId="5" fillId="2" borderId="55" xfId="0" applyNumberFormat="1" applyFont="1" applyFill="1" applyBorder="1" applyAlignment="1" applyProtection="1">
      <alignment horizontal="center"/>
      <protection hidden="1"/>
    </xf>
    <xf numFmtId="0" fontId="27" fillId="2" borderId="27" xfId="0" applyFont="1" applyFill="1" applyBorder="1" applyAlignment="1" applyProtection="1">
      <alignment horizontal="center" vertical="top" wrapText="1"/>
      <protection hidden="1"/>
    </xf>
    <xf numFmtId="0" fontId="27" fillId="2" borderId="2" xfId="0" applyFont="1" applyFill="1" applyBorder="1" applyAlignment="1" applyProtection="1">
      <alignment horizontal="center" vertical="top" wrapText="1"/>
      <protection hidden="1"/>
    </xf>
    <xf numFmtId="0" fontId="10" fillId="2" borderId="2" xfId="0" applyFont="1" applyFill="1" applyBorder="1" applyAlignment="1" applyProtection="1">
      <alignment horizontal="center"/>
      <protection hidden="1"/>
    </xf>
    <xf numFmtId="0" fontId="27" fillId="2" borderId="2" xfId="0" applyFont="1" applyFill="1" applyBorder="1" applyAlignment="1" applyProtection="1">
      <alignment horizontal="right"/>
      <protection hidden="1"/>
    </xf>
    <xf numFmtId="0" fontId="5" fillId="2" borderId="2" xfId="0" applyFont="1" applyFill="1" applyBorder="1" applyAlignment="1" applyProtection="1">
      <alignment horizontal="right"/>
      <protection hidden="1"/>
    </xf>
    <xf numFmtId="3" fontId="10" fillId="2" borderId="2" xfId="0" applyNumberFormat="1" applyFont="1" applyFill="1" applyBorder="1" applyAlignment="1" applyProtection="1">
      <alignment horizontal="center"/>
      <protection hidden="1"/>
    </xf>
    <xf numFmtId="0" fontId="4" fillId="2" borderId="28" xfId="0" applyFont="1" applyFill="1" applyBorder="1" applyProtection="1">
      <protection hidden="1"/>
    </xf>
    <xf numFmtId="49" fontId="3" fillId="0" borderId="9" xfId="0" applyNumberFormat="1" applyFont="1" applyBorder="1" applyAlignment="1" applyProtection="1">
      <alignment horizontal="center"/>
      <protection locked="0"/>
    </xf>
    <xf numFmtId="171" fontId="3" fillId="0" borderId="9" xfId="0" applyNumberFormat="1" applyFont="1" applyBorder="1" applyAlignment="1" applyProtection="1">
      <alignment horizontal="center"/>
      <protection locked="0"/>
    </xf>
    <xf numFmtId="1" fontId="3" fillId="0" borderId="9" xfId="0" applyNumberFormat="1" applyFont="1" applyBorder="1" applyAlignment="1" applyProtection="1">
      <alignment horizontal="center"/>
      <protection locked="0"/>
    </xf>
    <xf numFmtId="6" fontId="3" fillId="0" borderId="9" xfId="2" applyNumberFormat="1" applyFont="1" applyBorder="1" applyAlignment="1" applyProtection="1">
      <alignment horizontal="right"/>
      <protection locked="0"/>
    </xf>
    <xf numFmtId="3" fontId="3" fillId="0" borderId="9" xfId="0" applyNumberFormat="1" applyFont="1" applyBorder="1" applyAlignment="1" applyProtection="1">
      <alignment horizontal="center"/>
      <protection locked="0"/>
    </xf>
    <xf numFmtId="49" fontId="3" fillId="0" borderId="9" xfId="4" applyNumberFormat="1" applyFont="1" applyFill="1" applyBorder="1" applyAlignment="1" applyProtection="1">
      <alignment horizontal="center"/>
      <protection locked="0"/>
    </xf>
    <xf numFmtId="0" fontId="3" fillId="0" borderId="9" xfId="0" applyFont="1" applyBorder="1" applyProtection="1">
      <protection locked="0"/>
    </xf>
    <xf numFmtId="0" fontId="3" fillId="0" borderId="9" xfId="0" applyFont="1" applyBorder="1" applyAlignment="1" applyProtection="1">
      <alignment horizontal="center"/>
      <protection locked="0"/>
    </xf>
    <xf numFmtId="0" fontId="4" fillId="0" borderId="9" xfId="0" applyFont="1" applyBorder="1" applyProtection="1">
      <protection locked="0"/>
    </xf>
    <xf numFmtId="49" fontId="3" fillId="0" borderId="44" xfId="0" applyNumberFormat="1" applyFont="1" applyBorder="1" applyAlignment="1" applyProtection="1">
      <alignment horizontal="center"/>
      <protection locked="0"/>
    </xf>
    <xf numFmtId="0" fontId="5" fillId="2" borderId="51" xfId="0" applyFont="1" applyFill="1" applyBorder="1" applyAlignment="1">
      <alignment wrapText="1"/>
    </xf>
    <xf numFmtId="171" fontId="10" fillId="2" borderId="72" xfId="0" applyNumberFormat="1" applyFont="1" applyFill="1" applyBorder="1"/>
    <xf numFmtId="1" fontId="10" fillId="2" borderId="72" xfId="0" applyNumberFormat="1" applyFont="1" applyFill="1" applyBorder="1"/>
    <xf numFmtId="165" fontId="10" fillId="2" borderId="72" xfId="0" applyNumberFormat="1" applyFont="1" applyFill="1" applyBorder="1"/>
    <xf numFmtId="6" fontId="10" fillId="2" borderId="72" xfId="0" applyNumberFormat="1" applyFont="1" applyFill="1" applyBorder="1"/>
    <xf numFmtId="165" fontId="5" fillId="2" borderId="72" xfId="0" applyNumberFormat="1" applyFont="1" applyFill="1" applyBorder="1" applyAlignment="1">
      <alignment horizontal="right"/>
    </xf>
    <xf numFmtId="3" fontId="10" fillId="2" borderId="72" xfId="0" applyNumberFormat="1" applyFont="1" applyFill="1" applyBorder="1" applyAlignment="1">
      <alignment horizontal="right" wrapText="1"/>
    </xf>
    <xf numFmtId="49" fontId="37" fillId="2" borderId="72" xfId="0" applyNumberFormat="1" applyFont="1" applyFill="1" applyBorder="1" applyAlignment="1">
      <alignment wrapText="1"/>
    </xf>
    <xf numFmtId="0" fontId="37" fillId="2" borderId="72" xfId="0" applyFont="1" applyFill="1" applyBorder="1" applyAlignment="1">
      <alignment vertical="top" wrapText="1"/>
    </xf>
    <xf numFmtId="0" fontId="10" fillId="2" borderId="52" xfId="0" applyFont="1" applyFill="1" applyBorder="1"/>
    <xf numFmtId="9" fontId="3" fillId="2" borderId="0" xfId="4" applyFont="1" applyFill="1" applyAlignment="1" applyProtection="1">
      <alignment horizontal="right"/>
    </xf>
    <xf numFmtId="9" fontId="3" fillId="2" borderId="0" xfId="4" applyFont="1" applyFill="1" applyAlignment="1" applyProtection="1">
      <alignment horizontal="right" vertical="top"/>
    </xf>
    <xf numFmtId="0" fontId="3" fillId="0" borderId="2" xfId="0" applyFont="1" applyBorder="1" applyAlignment="1">
      <alignment vertical="top"/>
    </xf>
    <xf numFmtId="0" fontId="23" fillId="0" borderId="0" xfId="0" applyFont="1"/>
    <xf numFmtId="0" fontId="4" fillId="0" borderId="47" xfId="0" applyFont="1" applyBorder="1" applyProtection="1">
      <protection locked="0"/>
    </xf>
    <xf numFmtId="3" fontId="3" fillId="2" borderId="9" xfId="0" applyNumberFormat="1" applyFont="1" applyFill="1" applyBorder="1" applyAlignment="1">
      <alignment horizontal="right"/>
    </xf>
    <xf numFmtId="6" fontId="3" fillId="2" borderId="20" xfId="2" applyNumberFormat="1" applyFont="1" applyFill="1" applyBorder="1"/>
    <xf numFmtId="6" fontId="3" fillId="2" borderId="75" xfId="2" applyNumberFormat="1" applyFont="1" applyFill="1" applyBorder="1" applyAlignment="1" applyProtection="1"/>
    <xf numFmtId="10" fontId="5" fillId="0" borderId="13" xfId="4" applyNumberFormat="1" applyFont="1" applyFill="1" applyBorder="1" applyAlignment="1" applyProtection="1">
      <alignment horizontal="right"/>
    </xf>
    <xf numFmtId="170" fontId="11" fillId="0" borderId="68" xfId="0" applyNumberFormat="1" applyFont="1" applyBorder="1" applyAlignment="1" applyProtection="1">
      <alignment horizontal="center" wrapText="1"/>
      <protection locked="0"/>
    </xf>
    <xf numFmtId="170" fontId="11" fillId="0" borderId="47" xfId="0" applyNumberFormat="1" applyFont="1" applyBorder="1" applyAlignment="1" applyProtection="1">
      <alignment horizontal="center" wrapText="1"/>
      <protection locked="0"/>
    </xf>
    <xf numFmtId="9" fontId="3" fillId="0" borderId="0" xfId="0" applyNumberFormat="1" applyFont="1" applyAlignment="1">
      <alignment horizontal="center"/>
    </xf>
    <xf numFmtId="165" fontId="3" fillId="2" borderId="38" xfId="0" quotePrefix="1" applyNumberFormat="1" applyFont="1" applyFill="1" applyBorder="1" applyAlignment="1" applyProtection="1">
      <alignment horizontal="right"/>
      <protection locked="0"/>
    </xf>
    <xf numFmtId="9" fontId="3" fillId="0" borderId="0" xfId="4" applyFont="1" applyFill="1" applyAlignment="1" applyProtection="1">
      <alignment horizontal="right"/>
    </xf>
    <xf numFmtId="0" fontId="5" fillId="0" borderId="3" xfId="0" applyFont="1" applyBorder="1" applyAlignment="1">
      <alignment vertical="top" wrapText="1"/>
    </xf>
    <xf numFmtId="0" fontId="5" fillId="0" borderId="3" xfId="0" applyFont="1" applyBorder="1" applyAlignment="1">
      <alignment vertical="center"/>
    </xf>
    <xf numFmtId="170" fontId="3" fillId="0" borderId="0" xfId="11" applyNumberFormat="1" applyFont="1" applyAlignment="1" applyProtection="1">
      <alignment horizontal="left"/>
      <protection locked="0"/>
    </xf>
    <xf numFmtId="9" fontId="3" fillId="0" borderId="0" xfId="4" applyFont="1" applyBorder="1" applyProtection="1">
      <protection locked="0"/>
    </xf>
    <xf numFmtId="6" fontId="19" fillId="0" borderId="9" xfId="2" applyNumberFormat="1" applyFont="1" applyBorder="1" applyAlignment="1" applyProtection="1">
      <alignment vertical="center" wrapText="1"/>
    </xf>
    <xf numFmtId="6" fontId="19" fillId="0" borderId="9" xfId="2" applyNumberFormat="1" applyFont="1" applyBorder="1" applyAlignment="1" applyProtection="1">
      <alignment vertical="center" wrapText="1"/>
      <protection locked="0"/>
    </xf>
    <xf numFmtId="6" fontId="23" fillId="0" borderId="9" xfId="2" applyNumberFormat="1" applyFont="1" applyBorder="1" applyAlignment="1" applyProtection="1">
      <alignment vertical="center" wrapText="1"/>
      <protection locked="0"/>
    </xf>
    <xf numFmtId="6" fontId="23" fillId="7" borderId="9" xfId="2" applyNumberFormat="1" applyFont="1" applyFill="1" applyBorder="1" applyAlignment="1" applyProtection="1">
      <alignment vertical="center" wrapText="1"/>
    </xf>
    <xf numFmtId="6" fontId="19" fillId="7" borderId="9" xfId="2" applyNumberFormat="1" applyFont="1" applyFill="1" applyBorder="1" applyAlignment="1" applyProtection="1">
      <alignment vertical="center" wrapText="1"/>
    </xf>
    <xf numFmtId="165" fontId="4" fillId="5" borderId="9" xfId="0" applyNumberFormat="1" applyFont="1" applyFill="1" applyBorder="1" applyAlignment="1" applyProtection="1">
      <alignment horizontal="center"/>
      <protection locked="0"/>
    </xf>
    <xf numFmtId="0" fontId="5" fillId="0" borderId="0" xfId="0" applyFont="1" applyAlignment="1">
      <alignment horizontal="center" vertical="top"/>
    </xf>
    <xf numFmtId="0" fontId="10" fillId="0" borderId="0" xfId="0" applyFont="1"/>
    <xf numFmtId="9" fontId="4" fillId="5" borderId="9" xfId="0" applyNumberFormat="1" applyFont="1" applyFill="1" applyBorder="1" applyAlignment="1">
      <alignment horizontal="center"/>
    </xf>
    <xf numFmtId="165" fontId="4" fillId="0" borderId="0" xfId="0" applyNumberFormat="1" applyFont="1" applyAlignment="1">
      <alignment horizontal="center"/>
    </xf>
    <xf numFmtId="9" fontId="4" fillId="0" borderId="0" xfId="0" applyNumberFormat="1" applyFont="1" applyAlignment="1">
      <alignment horizontal="center"/>
    </xf>
    <xf numFmtId="165" fontId="4" fillId="0" borderId="1" xfId="0" applyNumberFormat="1" applyFont="1" applyBorder="1" applyAlignment="1">
      <alignment horizontal="center"/>
    </xf>
    <xf numFmtId="165" fontId="10" fillId="0" borderId="0" xfId="0" applyNumberFormat="1" applyFont="1" applyAlignment="1">
      <alignment horizontal="center"/>
    </xf>
    <xf numFmtId="165" fontId="4" fillId="0" borderId="14" xfId="0" applyNumberFormat="1" applyFont="1" applyBorder="1" applyAlignment="1">
      <alignment horizontal="center"/>
    </xf>
    <xf numFmtId="2" fontId="10" fillId="0" borderId="0" xfId="0" applyNumberFormat="1" applyFont="1" applyAlignment="1">
      <alignment horizontal="center"/>
    </xf>
    <xf numFmtId="0" fontId="4" fillId="0" borderId="0" xfId="0" quotePrefix="1" applyFont="1" applyAlignment="1">
      <alignment horizontal="center"/>
    </xf>
    <xf numFmtId="165" fontId="4" fillId="0" borderId="1" xfId="0" applyNumberFormat="1" applyFont="1" applyBorder="1" applyAlignment="1">
      <alignment horizontal="right"/>
    </xf>
    <xf numFmtId="10" fontId="3" fillId="0" borderId="1" xfId="4" applyNumberFormat="1" applyFont="1" applyBorder="1" applyProtection="1">
      <protection locked="0"/>
    </xf>
    <xf numFmtId="10" fontId="3" fillId="0" borderId="5" xfId="4" applyNumberFormat="1" applyFont="1" applyBorder="1" applyProtection="1">
      <protection locked="0"/>
    </xf>
    <xf numFmtId="175" fontId="3" fillId="2" borderId="5" xfId="2" applyNumberFormat="1" applyFont="1" applyFill="1" applyBorder="1" applyAlignment="1">
      <alignment horizontal="right"/>
    </xf>
    <xf numFmtId="6" fontId="3" fillId="0" borderId="1" xfId="2" applyNumberFormat="1" applyFont="1" applyBorder="1" applyAlignment="1" applyProtection="1">
      <alignment horizontal="right"/>
      <protection locked="0"/>
    </xf>
    <xf numFmtId="10" fontId="3" fillId="2" borderId="0" xfId="4" applyNumberFormat="1" applyFont="1" applyFill="1"/>
    <xf numFmtId="10" fontId="3" fillId="2" borderId="0" xfId="4" applyNumberFormat="1" applyFont="1" applyFill="1" applyBorder="1" applyAlignment="1" applyProtection="1">
      <alignment horizontal="right"/>
    </xf>
    <xf numFmtId="164" fontId="6" fillId="2" borderId="0" xfId="0" applyNumberFormat="1" applyFont="1" applyFill="1" applyAlignment="1">
      <alignment horizontal="center"/>
    </xf>
    <xf numFmtId="164" fontId="3" fillId="2" borderId="1" xfId="0" applyNumberFormat="1" applyFont="1" applyFill="1" applyBorder="1" applyAlignment="1">
      <alignment horizontal="center"/>
    </xf>
    <xf numFmtId="0" fontId="5" fillId="2" borderId="1" xfId="0" applyFont="1" applyFill="1" applyBorder="1" applyAlignment="1">
      <alignment horizontal="center"/>
    </xf>
    <xf numFmtId="6" fontId="3" fillId="2" borderId="0" xfId="2" applyNumberFormat="1" applyFont="1" applyFill="1"/>
    <xf numFmtId="0" fontId="3" fillId="2" borderId="0" xfId="4" applyNumberFormat="1" applyFont="1" applyFill="1" applyBorder="1"/>
    <xf numFmtId="0" fontId="3" fillId="2" borderId="20" xfId="4" applyNumberFormat="1" applyFont="1" applyFill="1" applyBorder="1"/>
    <xf numFmtId="10" fontId="3" fillId="2" borderId="0" xfId="4" applyNumberFormat="1" applyFont="1" applyFill="1" applyAlignment="1">
      <alignment horizontal="center"/>
    </xf>
    <xf numFmtId="6" fontId="3" fillId="2" borderId="0" xfId="2" applyNumberFormat="1" applyFont="1" applyFill="1" applyAlignment="1">
      <alignment horizontal="right"/>
    </xf>
    <xf numFmtId="165" fontId="3" fillId="2" borderId="0" xfId="2" applyNumberFormat="1" applyFont="1" applyFill="1" applyBorder="1"/>
    <xf numFmtId="9" fontId="3" fillId="2" borderId="0" xfId="0" applyNumberFormat="1" applyFont="1" applyFill="1"/>
    <xf numFmtId="0" fontId="3" fillId="2" borderId="21" xfId="0" applyFont="1" applyFill="1" applyBorder="1"/>
    <xf numFmtId="0" fontId="3" fillId="2" borderId="30" xfId="0" applyFont="1" applyFill="1" applyBorder="1"/>
    <xf numFmtId="0" fontId="3" fillId="2" borderId="1" xfId="0" applyFont="1" applyFill="1" applyBorder="1"/>
    <xf numFmtId="0" fontId="3" fillId="2" borderId="36" xfId="0" applyFont="1" applyFill="1" applyBorder="1"/>
    <xf numFmtId="0" fontId="3" fillId="2" borderId="1" xfId="0" applyFont="1" applyFill="1" applyBorder="1" applyAlignment="1">
      <alignment horizontal="right"/>
    </xf>
    <xf numFmtId="1" fontId="4" fillId="0" borderId="0" xfId="4" applyNumberFormat="1" applyFont="1"/>
    <xf numFmtId="0" fontId="4" fillId="2" borderId="9" xfId="0" applyFont="1" applyFill="1" applyBorder="1"/>
    <xf numFmtId="0" fontId="4" fillId="2" borderId="9" xfId="0" applyFont="1" applyFill="1" applyBorder="1" applyAlignment="1">
      <alignment horizontal="center"/>
    </xf>
    <xf numFmtId="0" fontId="11" fillId="2" borderId="9" xfId="0" applyFont="1" applyFill="1" applyBorder="1" applyAlignment="1">
      <alignment horizontal="center"/>
    </xf>
    <xf numFmtId="10" fontId="4" fillId="2" borderId="9" xfId="4" applyNumberFormat="1" applyFont="1" applyFill="1" applyBorder="1" applyAlignment="1">
      <alignment horizontal="center"/>
    </xf>
    <xf numFmtId="0" fontId="10" fillId="2" borderId="9" xfId="0" applyFont="1" applyFill="1" applyBorder="1" applyAlignment="1">
      <alignment horizontal="center"/>
    </xf>
    <xf numFmtId="0" fontId="10" fillId="2" borderId="10" xfId="0" applyFont="1" applyFill="1" applyBorder="1"/>
    <xf numFmtId="9" fontId="4" fillId="2" borderId="9" xfId="0" applyNumberFormat="1" applyFont="1" applyFill="1" applyBorder="1" applyAlignment="1">
      <alignment horizontal="center"/>
    </xf>
    <xf numFmtId="0" fontId="10" fillId="2" borderId="12" xfId="0" applyFont="1" applyFill="1" applyBorder="1" applyAlignment="1">
      <alignment horizontal="center"/>
    </xf>
    <xf numFmtId="0" fontId="10" fillId="2" borderId="11" xfId="0" applyFont="1" applyFill="1" applyBorder="1" applyAlignment="1">
      <alignment horizontal="center"/>
    </xf>
    <xf numFmtId="0" fontId="10" fillId="2" borderId="4" xfId="0" applyFont="1" applyFill="1" applyBorder="1" applyAlignment="1">
      <alignment horizontal="center"/>
    </xf>
    <xf numFmtId="0" fontId="37" fillId="2" borderId="4" xfId="0" applyFont="1" applyFill="1" applyBorder="1" applyAlignment="1">
      <alignment vertical="top" wrapText="1"/>
    </xf>
    <xf numFmtId="0" fontId="18" fillId="2" borderId="4" xfId="0" applyFont="1" applyFill="1" applyBorder="1" applyAlignment="1">
      <alignment vertical="top" wrapText="1"/>
    </xf>
    <xf numFmtId="0" fontId="4" fillId="2" borderId="30" xfId="0" applyFont="1" applyFill="1" applyBorder="1"/>
    <xf numFmtId="0" fontId="10" fillId="2" borderId="22" xfId="0" applyFont="1" applyFill="1" applyBorder="1" applyAlignment="1">
      <alignment horizontal="center" wrapText="1"/>
    </xf>
    <xf numFmtId="0" fontId="10" fillId="2" borderId="47" xfId="0" applyFont="1" applyFill="1" applyBorder="1" applyAlignment="1">
      <alignment horizontal="center"/>
    </xf>
    <xf numFmtId="0" fontId="3" fillId="2" borderId="44" xfId="0" applyFont="1" applyFill="1" applyBorder="1" applyAlignment="1">
      <alignment wrapText="1"/>
    </xf>
    <xf numFmtId="10" fontId="4" fillId="2" borderId="47" xfId="4" applyNumberFormat="1" applyFont="1" applyFill="1" applyBorder="1" applyAlignment="1">
      <alignment horizontal="center"/>
    </xf>
    <xf numFmtId="1" fontId="4" fillId="2" borderId="47" xfId="4" applyNumberFormat="1" applyFont="1" applyFill="1" applyBorder="1" applyAlignment="1">
      <alignment horizontal="center"/>
    </xf>
    <xf numFmtId="1" fontId="4" fillId="2" borderId="47" xfId="4" applyNumberFormat="1" applyFont="1" applyFill="1" applyBorder="1"/>
    <xf numFmtId="10" fontId="4" fillId="2" borderId="72" xfId="4" applyNumberFormat="1" applyFont="1" applyFill="1" applyBorder="1" applyAlignment="1">
      <alignment horizontal="center"/>
    </xf>
    <xf numFmtId="9" fontId="4" fillId="2" borderId="72" xfId="0" applyNumberFormat="1" applyFont="1" applyFill="1" applyBorder="1" applyAlignment="1">
      <alignment horizontal="center"/>
    </xf>
    <xf numFmtId="1" fontId="4" fillId="2" borderId="72" xfId="0" applyNumberFormat="1" applyFont="1" applyFill="1" applyBorder="1" applyAlignment="1">
      <alignment horizontal="center"/>
    </xf>
    <xf numFmtId="0" fontId="4" fillId="2" borderId="72" xfId="0" applyFont="1" applyFill="1" applyBorder="1"/>
    <xf numFmtId="1" fontId="4" fillId="2" borderId="52" xfId="4" applyNumberFormat="1" applyFont="1" applyFill="1" applyBorder="1"/>
    <xf numFmtId="165" fontId="3" fillId="2" borderId="5" xfId="0" applyNumberFormat="1" applyFont="1" applyFill="1" applyBorder="1" applyAlignment="1" applyProtection="1">
      <alignment horizontal="right"/>
      <protection locked="0"/>
    </xf>
    <xf numFmtId="6" fontId="3" fillId="2" borderId="0" xfId="2" applyNumberFormat="1" applyFont="1" applyFill="1" applyBorder="1" applyAlignment="1">
      <alignment horizontal="center"/>
    </xf>
    <xf numFmtId="169" fontId="3" fillId="0" borderId="9" xfId="0" applyNumberFormat="1" applyFont="1" applyBorder="1" applyAlignment="1">
      <alignment horizontal="left"/>
    </xf>
    <xf numFmtId="0" fontId="3" fillId="0" borderId="9" xfId="0" applyFont="1" applyBorder="1" applyAlignment="1">
      <alignment horizontal="left"/>
    </xf>
    <xf numFmtId="0" fontId="3" fillId="0" borderId="0" xfId="0" applyFont="1" applyAlignment="1">
      <alignment horizontal="center" vertical="center" wrapText="1"/>
    </xf>
    <xf numFmtId="0" fontId="9" fillId="0" borderId="2" xfId="0" applyFont="1" applyBorder="1" applyAlignment="1">
      <alignment horizontal="center"/>
    </xf>
    <xf numFmtId="0" fontId="3" fillId="0" borderId="0" xfId="0" applyFont="1" applyAlignment="1">
      <alignment horizontal="center" vertical="top" wrapText="1"/>
    </xf>
    <xf numFmtId="0" fontId="39" fillId="0" borderId="0" xfId="0" applyFont="1" applyAlignment="1">
      <alignment horizontal="center" vertical="center"/>
    </xf>
    <xf numFmtId="0" fontId="5" fillId="0" borderId="2" xfId="0" applyFont="1" applyBorder="1" applyAlignment="1">
      <alignment horizontal="center" vertical="top"/>
    </xf>
    <xf numFmtId="0" fontId="3" fillId="0" borderId="0" xfId="0" applyFont="1" applyAlignment="1">
      <alignment horizontal="left" vertical="top" wrapText="1"/>
    </xf>
    <xf numFmtId="0" fontId="3" fillId="0" borderId="5" xfId="0" applyFont="1" applyBorder="1" applyAlignment="1" applyProtection="1">
      <alignment horizontal="left"/>
      <protection locked="0"/>
    </xf>
    <xf numFmtId="0" fontId="3" fillId="0" borderId="5" xfId="0" applyFont="1" applyBorder="1" applyAlignment="1">
      <alignment horizontal="center"/>
    </xf>
    <xf numFmtId="10" fontId="3" fillId="0" borderId="5" xfId="4" applyNumberFormat="1" applyFont="1" applyFill="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center"/>
      <protection locked="0"/>
    </xf>
    <xf numFmtId="0" fontId="3" fillId="0" borderId="0" xfId="0" applyFont="1" applyAlignment="1">
      <alignment horizontal="right"/>
    </xf>
    <xf numFmtId="0" fontId="3" fillId="0" borderId="0" xfId="0" applyFont="1" applyAlignment="1">
      <alignment horizontal="center"/>
    </xf>
    <xf numFmtId="0" fontId="3" fillId="0" borderId="5" xfId="0" applyFont="1" applyBorder="1" applyAlignment="1" applyProtection="1">
      <alignment horizontal="center"/>
      <protection locked="0"/>
    </xf>
    <xf numFmtId="0" fontId="3" fillId="0" borderId="0" xfId="0" applyFont="1" applyAlignment="1">
      <alignment horizontal="left"/>
    </xf>
    <xf numFmtId="0" fontId="5" fillId="0" borderId="1" xfId="0" applyFont="1" applyBorder="1" applyAlignment="1" applyProtection="1">
      <alignment horizontal="left"/>
      <protection locked="0"/>
    </xf>
    <xf numFmtId="0" fontId="21" fillId="0" borderId="0" xfId="10" applyFill="1" applyBorder="1" applyAlignment="1" applyProtection="1">
      <alignment horizontal="right"/>
    </xf>
    <xf numFmtId="49" fontId="3" fillId="0" borderId="5" xfId="0" applyNumberFormat="1" applyFont="1" applyBorder="1" applyAlignment="1" applyProtection="1">
      <alignment horizontal="center"/>
      <protection locked="0"/>
    </xf>
    <xf numFmtId="0" fontId="3" fillId="0" borderId="11" xfId="0" applyFont="1" applyBorder="1" applyAlignment="1" applyProtection="1">
      <alignment horizontal="left" wrapText="1"/>
      <protection locked="0"/>
    </xf>
    <xf numFmtId="0" fontId="3" fillId="0" borderId="5" xfId="0" applyFont="1" applyBorder="1" applyAlignment="1" applyProtection="1">
      <alignment horizontal="left" wrapText="1"/>
      <protection locked="0"/>
    </xf>
    <xf numFmtId="0" fontId="3" fillId="0" borderId="12" xfId="0" applyFont="1" applyBorder="1" applyAlignment="1" applyProtection="1">
      <alignment horizontal="left" wrapText="1"/>
      <protection locked="0"/>
    </xf>
    <xf numFmtId="0" fontId="3" fillId="0" borderId="1" xfId="0" applyFont="1" applyBorder="1" applyAlignment="1">
      <alignment horizontal="left" vertical="center"/>
    </xf>
    <xf numFmtId="0" fontId="3" fillId="0" borderId="5" xfId="0" applyFont="1" applyBorder="1" applyAlignment="1" applyProtection="1">
      <alignment horizontal="center" vertical="center" wrapText="1"/>
      <protection locked="0"/>
    </xf>
    <xf numFmtId="0" fontId="3" fillId="0" borderId="0" xfId="0" applyFont="1" applyAlignment="1">
      <alignment horizontal="justify" vertical="center" wrapText="1"/>
    </xf>
    <xf numFmtId="0" fontId="32" fillId="0" borderId="0" xfId="0" applyFont="1" applyAlignment="1">
      <alignment horizontal="center"/>
    </xf>
    <xf numFmtId="0" fontId="31" fillId="0" borderId="0" xfId="0" applyFont="1" applyAlignment="1">
      <alignment horizontal="center" vertical="center"/>
    </xf>
    <xf numFmtId="49" fontId="3" fillId="0" borderId="1" xfId="0" applyNumberFormat="1" applyFont="1" applyBorder="1" applyAlignment="1" applyProtection="1">
      <alignment horizontal="center"/>
      <protection locked="0"/>
    </xf>
    <xf numFmtId="49" fontId="5" fillId="0" borderId="0" xfId="0" applyNumberFormat="1" applyFont="1" applyAlignment="1">
      <alignment horizontal="right"/>
    </xf>
    <xf numFmtId="0" fontId="5" fillId="0" borderId="0" xfId="0" applyFont="1" applyAlignment="1">
      <alignment horizontal="right"/>
    </xf>
    <xf numFmtId="0" fontId="3" fillId="0" borderId="23"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57"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5" xfId="0" applyFont="1" applyBorder="1" applyAlignment="1" applyProtection="1">
      <alignment horizontal="center"/>
      <protection locked="0"/>
    </xf>
    <xf numFmtId="49" fontId="3" fillId="0" borderId="0" xfId="0" applyNumberFormat="1" applyFont="1" applyAlignment="1">
      <alignment horizontal="center" wrapText="1"/>
    </xf>
    <xf numFmtId="0" fontId="5" fillId="0" borderId="3" xfId="0" applyFont="1" applyBorder="1" applyAlignment="1">
      <alignment horizontal="right"/>
    </xf>
    <xf numFmtId="0" fontId="2" fillId="0" borderId="0" xfId="0" applyFont="1" applyAlignment="1">
      <alignment horizontal="left"/>
    </xf>
    <xf numFmtId="0" fontId="3" fillId="0" borderId="3" xfId="0" applyFont="1" applyBorder="1" applyAlignment="1">
      <alignment horizontal="right"/>
    </xf>
    <xf numFmtId="0" fontId="3" fillId="0" borderId="0" xfId="0" applyFont="1" applyAlignment="1">
      <alignment horizontal="center" vertical="center"/>
    </xf>
    <xf numFmtId="9" fontId="3" fillId="0" borderId="5" xfId="4" applyFont="1" applyBorder="1" applyAlignment="1" applyProtection="1">
      <alignment horizontal="center"/>
      <protection locked="0"/>
    </xf>
    <xf numFmtId="9" fontId="3" fillId="0" borderId="1" xfId="4" applyFont="1" applyBorder="1" applyAlignment="1" applyProtection="1">
      <alignment horizontal="center"/>
      <protection locked="0"/>
    </xf>
    <xf numFmtId="170" fontId="3" fillId="0" borderId="5" xfId="11" applyNumberFormat="1" applyFont="1" applyBorder="1" applyAlignment="1" applyProtection="1">
      <alignment horizontal="left"/>
      <protection locked="0"/>
    </xf>
    <xf numFmtId="0" fontId="3" fillId="0" borderId="0" xfId="11" applyFont="1" applyAlignment="1">
      <alignment horizontal="right"/>
    </xf>
    <xf numFmtId="0" fontId="3" fillId="0" borderId="1" xfId="11" applyFont="1" applyBorder="1" applyAlignment="1" applyProtection="1">
      <alignment horizontal="left"/>
      <protection locked="0"/>
    </xf>
    <xf numFmtId="0" fontId="3" fillId="0" borderId="5" xfId="11" applyFont="1" applyBorder="1" applyAlignment="1" applyProtection="1">
      <alignment horizontal="left"/>
      <protection locked="0"/>
    </xf>
    <xf numFmtId="0" fontId="4" fillId="0" borderId="6" xfId="0" applyFont="1" applyBorder="1" applyAlignment="1" applyProtection="1">
      <alignment horizontal="left" vertical="top" wrapText="1"/>
      <protection locked="0"/>
    </xf>
    <xf numFmtId="0" fontId="4" fillId="0" borderId="32"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170" fontId="3" fillId="0" borderId="5" xfId="11" applyNumberFormat="1" applyFont="1" applyBorder="1" applyAlignment="1" applyProtection="1">
      <alignment horizontal="center"/>
      <protection locked="0"/>
    </xf>
    <xf numFmtId="10" fontId="3" fillId="0" borderId="5" xfId="0" applyNumberFormat="1" applyFont="1" applyBorder="1" applyAlignment="1" applyProtection="1">
      <alignment horizontal="center"/>
      <protection locked="0"/>
    </xf>
    <xf numFmtId="49" fontId="3" fillId="0" borderId="1" xfId="0" applyNumberFormat="1" applyFont="1" applyBorder="1" applyAlignment="1" applyProtection="1">
      <alignment horizontal="left"/>
      <protection locked="0"/>
    </xf>
    <xf numFmtId="169" fontId="3" fillId="0" borderId="5" xfId="0" applyNumberFormat="1" applyFont="1" applyBorder="1" applyAlignment="1" applyProtection="1">
      <alignment horizontal="left"/>
      <protection locked="0"/>
    </xf>
    <xf numFmtId="10" fontId="3" fillId="0" borderId="1" xfId="0" applyNumberFormat="1" applyFont="1" applyBorder="1" applyAlignment="1" applyProtection="1">
      <alignment horizontal="center" wrapText="1"/>
      <protection locked="0"/>
    </xf>
    <xf numFmtId="0" fontId="21" fillId="0" borderId="1" xfId="10" applyBorder="1" applyAlignment="1" applyProtection="1">
      <alignment horizontal="left"/>
      <protection locked="0"/>
    </xf>
    <xf numFmtId="0" fontId="3" fillId="0" borderId="0" xfId="0" applyFont="1" applyAlignment="1">
      <alignment horizontal="left" wrapText="1"/>
    </xf>
    <xf numFmtId="49" fontId="3" fillId="0" borderId="1" xfId="0" applyNumberFormat="1" applyFont="1" applyBorder="1" applyProtection="1">
      <protection locked="0"/>
    </xf>
    <xf numFmtId="169" fontId="3" fillId="0" borderId="1" xfId="0" applyNumberFormat="1" applyFont="1" applyBorder="1" applyAlignment="1" applyProtection="1">
      <alignment horizontal="center"/>
      <protection locked="0"/>
    </xf>
    <xf numFmtId="0" fontId="3" fillId="0" borderId="1" xfId="0" applyFont="1" applyBorder="1" applyAlignment="1" applyProtection="1">
      <alignment horizontal="left" vertical="top"/>
      <protection locked="0"/>
    </xf>
    <xf numFmtId="165" fontId="3" fillId="0" borderId="1" xfId="0" applyNumberFormat="1" applyFont="1" applyBorder="1" applyAlignment="1" applyProtection="1">
      <alignment horizontal="center"/>
      <protection locked="0"/>
    </xf>
    <xf numFmtId="0" fontId="3" fillId="0" borderId="58" xfId="0" applyFont="1" applyBorder="1" applyAlignment="1" applyProtection="1">
      <alignment horizontal="left" vertical="top" wrapText="1"/>
      <protection locked="0"/>
    </xf>
    <xf numFmtId="0" fontId="3" fillId="0" borderId="59" xfId="0" applyFont="1" applyBorder="1" applyAlignment="1" applyProtection="1">
      <alignment horizontal="left" vertical="top" wrapText="1"/>
      <protection locked="0"/>
    </xf>
    <xf numFmtId="0" fontId="3" fillId="0" borderId="60" xfId="0" applyFont="1" applyBorder="1" applyAlignment="1" applyProtection="1">
      <alignment horizontal="left" vertical="top" wrapText="1"/>
      <protection locked="0"/>
    </xf>
    <xf numFmtId="0" fontId="3" fillId="0" borderId="63" xfId="0" applyFont="1" applyBorder="1" applyAlignment="1" applyProtection="1">
      <alignment horizontal="left" vertical="top" wrapText="1"/>
      <protection locked="0"/>
    </xf>
    <xf numFmtId="0" fontId="3" fillId="0" borderId="35" xfId="0" applyFont="1" applyBorder="1" applyAlignment="1" applyProtection="1">
      <alignment horizontal="left" vertical="top" wrapText="1"/>
      <protection locked="0"/>
    </xf>
    <xf numFmtId="0" fontId="3" fillId="0" borderId="64" xfId="0" applyFont="1" applyBorder="1" applyAlignment="1" applyProtection="1">
      <alignment horizontal="left" vertical="top" wrapText="1"/>
      <protection locked="0"/>
    </xf>
    <xf numFmtId="0" fontId="6" fillId="0" borderId="0" xfId="0" applyFont="1" applyAlignment="1">
      <alignment horizontal="right" vertical="top"/>
    </xf>
    <xf numFmtId="170" fontId="3" fillId="0" borderId="5" xfId="0" applyNumberFormat="1" applyFont="1" applyBorder="1" applyAlignment="1" applyProtection="1">
      <alignment horizontal="left"/>
      <protection locked="0"/>
    </xf>
    <xf numFmtId="0" fontId="3" fillId="0" borderId="6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62" xfId="0" applyFont="1" applyBorder="1" applyAlignment="1" applyProtection="1">
      <alignment horizontal="left" vertical="top" wrapText="1"/>
      <protection locked="0"/>
    </xf>
    <xf numFmtId="0" fontId="21" fillId="0" borderId="1" xfId="10" applyFill="1" applyBorder="1" applyAlignment="1" applyProtection="1">
      <alignment horizontal="left"/>
      <protection locked="0"/>
    </xf>
    <xf numFmtId="0" fontId="3" fillId="0" borderId="1" xfId="3" applyFont="1" applyBorder="1" applyAlignment="1" applyProtection="1">
      <alignment horizontal="center"/>
      <protection locked="0"/>
    </xf>
    <xf numFmtId="0" fontId="3" fillId="0" borderId="58" xfId="3" applyFont="1" applyBorder="1" applyAlignment="1" applyProtection="1">
      <alignment horizontal="left" vertical="top" wrapText="1"/>
      <protection locked="0"/>
    </xf>
    <xf numFmtId="0" fontId="3" fillId="0" borderId="59" xfId="3" applyFont="1" applyBorder="1" applyAlignment="1" applyProtection="1">
      <alignment horizontal="left" vertical="top" wrapText="1"/>
      <protection locked="0"/>
    </xf>
    <xf numFmtId="0" fontId="3" fillId="0" borderId="60" xfId="3" applyFont="1" applyBorder="1" applyAlignment="1" applyProtection="1">
      <alignment horizontal="left" vertical="top" wrapText="1"/>
      <protection locked="0"/>
    </xf>
    <xf numFmtId="0" fontId="3" fillId="0" borderId="63" xfId="3" applyFont="1" applyBorder="1" applyAlignment="1" applyProtection="1">
      <alignment horizontal="left" vertical="top" wrapText="1"/>
      <protection locked="0"/>
    </xf>
    <xf numFmtId="0" fontId="3" fillId="0" borderId="35" xfId="3" applyFont="1" applyBorder="1" applyAlignment="1" applyProtection="1">
      <alignment horizontal="left" vertical="top" wrapText="1"/>
      <protection locked="0"/>
    </xf>
    <xf numFmtId="0" fontId="3" fillId="0" borderId="64" xfId="3" applyFont="1" applyBorder="1" applyAlignment="1" applyProtection="1">
      <alignment horizontal="left" vertical="top" wrapText="1"/>
      <protection locked="0"/>
    </xf>
    <xf numFmtId="0" fontId="3" fillId="0" borderId="0" xfId="0" applyFont="1" applyAlignment="1">
      <alignment horizontal="left" vertical="center" wrapText="1"/>
    </xf>
    <xf numFmtId="0" fontId="3" fillId="0" borderId="1" xfId="0" applyFont="1" applyBorder="1" applyAlignment="1" applyProtection="1">
      <alignment horizontal="left" wrapText="1"/>
      <protection locked="0"/>
    </xf>
    <xf numFmtId="0" fontId="11" fillId="0" borderId="23"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11" fillId="0" borderId="57"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10" fontId="3" fillId="2" borderId="0" xfId="4" applyNumberFormat="1" applyFont="1" applyFill="1" applyAlignment="1" applyProtection="1">
      <alignment horizontal="center"/>
    </xf>
    <xf numFmtId="0" fontId="3" fillId="2" borderId="0" xfId="0" applyFont="1" applyFill="1" applyAlignment="1">
      <alignment horizontal="left"/>
    </xf>
    <xf numFmtId="0" fontId="3" fillId="2" borderId="35" xfId="0" applyFont="1" applyFill="1" applyBorder="1" applyAlignment="1">
      <alignment horizontal="center"/>
    </xf>
    <xf numFmtId="0" fontId="3" fillId="2" borderId="0" xfId="0" applyFont="1" applyFill="1" applyAlignment="1">
      <alignment horizontal="center"/>
    </xf>
    <xf numFmtId="0" fontId="5" fillId="2" borderId="0" xfId="0" applyFont="1" applyFill="1" applyAlignment="1">
      <alignment horizontal="center" vertical="top" wrapText="1"/>
    </xf>
    <xf numFmtId="0" fontId="5" fillId="2" borderId="62" xfId="0" applyFont="1" applyFill="1" applyBorder="1" applyAlignment="1">
      <alignment horizontal="center" vertical="top" wrapText="1"/>
    </xf>
    <xf numFmtId="0" fontId="6" fillId="2" borderId="0" xfId="0" applyFont="1" applyFill="1" applyAlignment="1">
      <alignment horizontal="center" wrapText="1"/>
    </xf>
    <xf numFmtId="0" fontId="3" fillId="2" borderId="62" xfId="0" applyFont="1" applyFill="1" applyBorder="1" applyAlignment="1">
      <alignment horizontal="left"/>
    </xf>
    <xf numFmtId="0" fontId="3" fillId="2" borderId="0" xfId="0" applyFont="1" applyFill="1"/>
    <xf numFmtId="3" fontId="3" fillId="0" borderId="0" xfId="0" applyNumberFormat="1" applyFont="1" applyAlignment="1">
      <alignment horizontal="right"/>
    </xf>
    <xf numFmtId="0" fontId="3" fillId="2" borderId="0" xfId="0" applyFont="1" applyFill="1" applyAlignment="1">
      <alignment horizontal="right"/>
    </xf>
    <xf numFmtId="0" fontId="3" fillId="2" borderId="66" xfId="0" applyFont="1" applyFill="1" applyBorder="1" applyAlignment="1">
      <alignment horizontal="center"/>
    </xf>
    <xf numFmtId="0" fontId="3" fillId="0" borderId="5" xfId="0" applyFont="1" applyBorder="1" applyAlignment="1" applyProtection="1">
      <alignment horizontal="left" vertical="justify" wrapText="1"/>
      <protection locked="0"/>
    </xf>
    <xf numFmtId="0" fontId="3" fillId="0" borderId="0" xfId="0" applyFont="1" applyAlignment="1">
      <alignment horizontal="center" wrapText="1"/>
    </xf>
    <xf numFmtId="170" fontId="3" fillId="0" borderId="5" xfId="0" applyNumberFormat="1" applyFont="1" applyBorder="1" applyAlignment="1" applyProtection="1">
      <alignment horizontal="left" wrapText="1"/>
      <protection locked="0"/>
    </xf>
    <xf numFmtId="0" fontId="3" fillId="0" borderId="5" xfId="0" applyFont="1" applyBorder="1" applyAlignment="1" applyProtection="1">
      <alignment horizontal="center" wrapText="1"/>
      <protection locked="0"/>
    </xf>
    <xf numFmtId="10" fontId="3" fillId="0" borderId="1" xfId="4" applyNumberFormat="1" applyFont="1" applyFill="1" applyBorder="1" applyAlignment="1" applyProtection="1">
      <alignment horizontal="center" wrapText="1"/>
      <protection locked="0"/>
    </xf>
    <xf numFmtId="0" fontId="4" fillId="0" borderId="65" xfId="0" applyFont="1" applyBorder="1" applyAlignment="1" applyProtection="1">
      <alignment horizontal="left" vertical="top" wrapText="1"/>
      <protection locked="0"/>
    </xf>
    <xf numFmtId="0" fontId="4" fillId="0" borderId="66" xfId="0" applyFont="1" applyBorder="1" applyAlignment="1" applyProtection="1">
      <alignment horizontal="left" vertical="top" wrapText="1"/>
      <protection locked="0"/>
    </xf>
    <xf numFmtId="0" fontId="4" fillId="0" borderId="67" xfId="0" applyFont="1" applyBorder="1" applyAlignment="1" applyProtection="1">
      <alignment horizontal="left" vertical="top" wrapText="1"/>
      <protection locked="0"/>
    </xf>
    <xf numFmtId="0" fontId="3" fillId="0" borderId="0" xfId="0" applyFont="1" applyAlignment="1">
      <alignment horizontal="right" wrapText="1"/>
    </xf>
    <xf numFmtId="0" fontId="6" fillId="0" borderId="0" xfId="0" applyFont="1" applyAlignment="1">
      <alignment horizontal="left" wrapText="1"/>
    </xf>
    <xf numFmtId="0" fontId="3" fillId="0" borderId="66" xfId="0" applyFont="1" applyBorder="1" applyAlignment="1">
      <alignment horizontal="left" wrapText="1"/>
    </xf>
    <xf numFmtId="0" fontId="3" fillId="0" borderId="1" xfId="0" applyFont="1" applyBorder="1" applyAlignment="1" applyProtection="1">
      <alignment horizontal="left" vertical="justify" wrapText="1"/>
      <protection locked="0"/>
    </xf>
    <xf numFmtId="0" fontId="21" fillId="0" borderId="5" xfId="10" applyBorder="1" applyAlignment="1" applyProtection="1">
      <alignment horizontal="left"/>
      <protection locked="0"/>
    </xf>
    <xf numFmtId="0" fontId="5" fillId="0" borderId="1" xfId="0" applyFont="1" applyBorder="1" applyAlignment="1">
      <alignment horizontal="left"/>
    </xf>
    <xf numFmtId="0" fontId="7" fillId="0" borderId="2" xfId="0" applyFont="1" applyBorder="1" applyAlignment="1">
      <alignment horizontal="left" vertical="top"/>
    </xf>
    <xf numFmtId="0" fontId="3" fillId="0" borderId="0" xfId="0" applyFont="1" applyAlignment="1">
      <alignment vertical="top" wrapText="1"/>
    </xf>
    <xf numFmtId="0" fontId="3" fillId="0" borderId="65" xfId="0" applyFont="1" applyBorder="1" applyAlignment="1" applyProtection="1">
      <alignment horizontal="left" vertical="top"/>
      <protection locked="0"/>
    </xf>
    <xf numFmtId="0" fontId="3" fillId="0" borderId="66" xfId="0" applyFont="1" applyBorder="1" applyAlignment="1" applyProtection="1">
      <alignment horizontal="left" vertical="top"/>
      <protection locked="0"/>
    </xf>
    <xf numFmtId="0" fontId="3" fillId="0" borderId="67" xfId="0" applyFont="1" applyBorder="1" applyAlignment="1" applyProtection="1">
      <alignment horizontal="left" vertical="top"/>
      <protection locked="0"/>
    </xf>
    <xf numFmtId="0" fontId="3" fillId="2" borderId="51" xfId="0" applyFont="1" applyFill="1" applyBorder="1" applyAlignment="1">
      <alignment horizontal="right"/>
    </xf>
    <xf numFmtId="0" fontId="3" fillId="2" borderId="72" xfId="0" applyFont="1" applyFill="1" applyBorder="1" applyAlignment="1">
      <alignment horizontal="right"/>
    </xf>
    <xf numFmtId="49" fontId="5" fillId="2" borderId="77"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2" borderId="77" xfId="0" applyFont="1" applyFill="1" applyBorder="1" applyAlignment="1">
      <alignment horizontal="center" vertical="center" wrapText="1"/>
    </xf>
    <xf numFmtId="0" fontId="4" fillId="0" borderId="0" xfId="0" applyFont="1" applyAlignment="1">
      <alignment horizontal="right"/>
    </xf>
    <xf numFmtId="0" fontId="10" fillId="2" borderId="29" xfId="0" applyFont="1" applyFill="1" applyBorder="1" applyAlignment="1">
      <alignment horizontal="right"/>
    </xf>
    <xf numFmtId="0" fontId="10" fillId="2" borderId="4" xfId="0" applyFont="1" applyFill="1" applyBorder="1" applyAlignment="1">
      <alignment horizontal="right"/>
    </xf>
    <xf numFmtId="0" fontId="3" fillId="2" borderId="14" xfId="0" applyFont="1" applyFill="1" applyBorder="1" applyAlignment="1">
      <alignment horizontal="center"/>
    </xf>
    <xf numFmtId="0" fontId="3" fillId="2" borderId="15"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xf>
    <xf numFmtId="0" fontId="9" fillId="2" borderId="26" xfId="0" applyFont="1" applyFill="1" applyBorder="1" applyAlignment="1" applyProtection="1">
      <alignment horizontal="left"/>
      <protection hidden="1"/>
    </xf>
    <xf numFmtId="0" fontId="9" fillId="2" borderId="4" xfId="0" applyFont="1" applyFill="1" applyBorder="1" applyAlignment="1" applyProtection="1">
      <alignment horizontal="left"/>
      <protection hidden="1"/>
    </xf>
    <xf numFmtId="0" fontId="9" fillId="2" borderId="18" xfId="0" applyFont="1" applyFill="1" applyBorder="1" applyAlignment="1" applyProtection="1">
      <alignment horizontal="left"/>
      <protection hidden="1"/>
    </xf>
    <xf numFmtId="0" fontId="27" fillId="2" borderId="19" xfId="0" applyFont="1" applyFill="1" applyBorder="1" applyAlignment="1" applyProtection="1">
      <alignment horizontal="right" wrapText="1"/>
      <protection hidden="1"/>
    </xf>
    <xf numFmtId="0" fontId="27" fillId="2" borderId="0" xfId="0" applyFont="1" applyFill="1" applyAlignment="1" applyProtection="1">
      <alignment horizontal="right" wrapText="1"/>
      <protection hidden="1"/>
    </xf>
    <xf numFmtId="0" fontId="27" fillId="2" borderId="19" xfId="0" applyFont="1" applyFill="1" applyBorder="1" applyAlignment="1" applyProtection="1">
      <alignment horizontal="right" vertical="top" wrapText="1"/>
      <protection hidden="1"/>
    </xf>
    <xf numFmtId="0" fontId="27" fillId="2" borderId="0" xfId="0" applyFont="1" applyFill="1" applyAlignment="1" applyProtection="1">
      <alignment horizontal="right" vertical="top" wrapText="1"/>
      <protection hidden="1"/>
    </xf>
    <xf numFmtId="0" fontId="5" fillId="3" borderId="77" xfId="0" applyFont="1" applyFill="1" applyBorder="1" applyAlignment="1">
      <alignment horizontal="center" vertical="center" wrapText="1"/>
    </xf>
    <xf numFmtId="0" fontId="3" fillId="2" borderId="9" xfId="0" applyFont="1" applyFill="1" applyBorder="1" applyAlignment="1">
      <alignment horizontal="center" wrapText="1"/>
    </xf>
    <xf numFmtId="49" fontId="5" fillId="2" borderId="71" xfId="0" applyNumberFormat="1" applyFont="1" applyFill="1" applyBorder="1" applyAlignment="1">
      <alignment horizontal="center" vertical="center" wrapText="1"/>
    </xf>
    <xf numFmtId="0" fontId="3" fillId="2" borderId="4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32" xfId="0" applyFont="1" applyBorder="1" applyAlignment="1">
      <alignment horizontal="left" vertical="center" wrapText="1"/>
    </xf>
    <xf numFmtId="0" fontId="3" fillId="0" borderId="7" xfId="0" applyFont="1" applyBorder="1" applyAlignment="1">
      <alignment horizontal="left" vertical="center" wrapText="1"/>
    </xf>
    <xf numFmtId="0" fontId="5" fillId="2" borderId="68" xfId="0" applyFont="1" applyFill="1" applyBorder="1" applyAlignment="1">
      <alignment horizontal="center" vertical="center" wrapText="1"/>
    </xf>
    <xf numFmtId="0" fontId="5" fillId="2" borderId="47" xfId="0" applyFont="1" applyFill="1" applyBorder="1" applyAlignment="1">
      <alignment horizontal="center" vertical="center" wrapText="1"/>
    </xf>
    <xf numFmtId="9" fontId="5" fillId="0" borderId="43" xfId="0" applyNumberFormat="1" applyFont="1" applyBorder="1" applyAlignment="1">
      <alignment horizontal="center" vertical="center" wrapText="1"/>
    </xf>
    <xf numFmtId="9" fontId="5" fillId="0" borderId="34" xfId="0" applyNumberFormat="1" applyFont="1" applyBorder="1" applyAlignment="1">
      <alignment horizontal="center" vertical="center" wrapText="1"/>
    </xf>
    <xf numFmtId="9" fontId="5" fillId="0" borderId="42" xfId="0" applyNumberFormat="1" applyFont="1" applyBorder="1" applyAlignment="1">
      <alignment horizontal="center" vertical="center" wrapText="1"/>
    </xf>
    <xf numFmtId="0" fontId="5" fillId="0" borderId="0" xfId="0" applyFont="1" applyAlignment="1">
      <alignment horizontal="left"/>
    </xf>
    <xf numFmtId="0" fontId="5" fillId="0" borderId="43" xfId="0" applyFont="1" applyBorder="1" applyAlignment="1">
      <alignment horizontal="center" vertical="center" wrapText="1"/>
    </xf>
    <xf numFmtId="0" fontId="5" fillId="0" borderId="42" xfId="0" applyFont="1" applyBorder="1" applyAlignment="1">
      <alignment horizontal="center" vertical="center" wrapText="1"/>
    </xf>
    <xf numFmtId="0" fontId="3" fillId="0" borderId="26"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27"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28" xfId="0" applyFont="1" applyBorder="1" applyAlignment="1" applyProtection="1">
      <alignment horizontal="left" vertical="top" wrapText="1"/>
      <protection locked="0"/>
    </xf>
    <xf numFmtId="0" fontId="9" fillId="0" borderId="0" xfId="0" applyFont="1" applyAlignment="1">
      <alignment horizontal="right"/>
    </xf>
    <xf numFmtId="4" fontId="3" fillId="0" borderId="0" xfId="0" applyNumberFormat="1" applyFont="1" applyAlignment="1">
      <alignment horizontal="right" vertical="center" wrapText="1"/>
    </xf>
    <xf numFmtId="4" fontId="3" fillId="0" borderId="0" xfId="0" applyNumberFormat="1" applyFont="1" applyAlignment="1">
      <alignment horizontal="center" wrapText="1"/>
    </xf>
    <xf numFmtId="49" fontId="3" fillId="0" borderId="1" xfId="0" applyNumberFormat="1" applyFont="1" applyBorder="1" applyAlignment="1">
      <alignment horizontal="center"/>
    </xf>
    <xf numFmtId="0" fontId="20" fillId="0" borderId="0" xfId="0" applyFont="1" applyAlignment="1">
      <alignment vertical="center" wrapText="1"/>
    </xf>
    <xf numFmtId="0" fontId="23" fillId="0" borderId="0" xfId="0" applyFont="1" applyAlignment="1">
      <alignment horizontal="left" vertical="center" wrapText="1"/>
    </xf>
    <xf numFmtId="0" fontId="3" fillId="0" borderId="19" xfId="0" applyFont="1" applyBorder="1" applyAlignment="1">
      <alignment horizontal="right"/>
    </xf>
    <xf numFmtId="0" fontId="5" fillId="0" borderId="1" xfId="0" applyFont="1" applyBorder="1" applyAlignment="1" applyProtection="1">
      <alignment horizontal="center"/>
      <protection locked="0"/>
    </xf>
    <xf numFmtId="0" fontId="36" fillId="0" borderId="0" xfId="0" applyFont="1" applyAlignment="1">
      <alignment horizontal="right"/>
    </xf>
    <xf numFmtId="4" fontId="2" fillId="0" borderId="4" xfId="0" applyNumberFormat="1" applyFont="1" applyBorder="1" applyAlignment="1">
      <alignment horizontal="center" wrapText="1"/>
    </xf>
    <xf numFmtId="0" fontId="5" fillId="0" borderId="27" xfId="0" applyFont="1" applyBorder="1" applyAlignment="1">
      <alignment horizontal="left" wrapText="1"/>
    </xf>
    <xf numFmtId="0" fontId="5" fillId="0" borderId="2" xfId="0" applyFont="1" applyBorder="1" applyAlignment="1">
      <alignment horizontal="left" wrapText="1"/>
    </xf>
    <xf numFmtId="0" fontId="7" fillId="0" borderId="19" xfId="0" applyFont="1" applyBorder="1" applyAlignment="1">
      <alignment horizontal="center" wrapText="1"/>
    </xf>
    <xf numFmtId="0" fontId="7" fillId="0" borderId="0" xfId="0" applyFont="1" applyAlignment="1">
      <alignment horizontal="center" wrapText="1"/>
    </xf>
    <xf numFmtId="8" fontId="3" fillId="0" borderId="5" xfId="2" applyFont="1" applyFill="1" applyBorder="1" applyAlignment="1" applyProtection="1">
      <alignment horizontal="right"/>
    </xf>
    <xf numFmtId="40" fontId="3" fillId="0" borderId="5" xfId="2" applyNumberFormat="1" applyFont="1" applyFill="1" applyBorder="1" applyAlignment="1" applyProtection="1">
      <alignment horizontal="right"/>
    </xf>
    <xf numFmtId="8" fontId="3" fillId="0" borderId="45" xfId="2" applyFont="1" applyFill="1" applyBorder="1" applyAlignment="1" applyProtection="1">
      <alignment horizontal="right"/>
    </xf>
    <xf numFmtId="0" fontId="2" fillId="0" borderId="4" xfId="0" applyFont="1" applyBorder="1" applyAlignment="1">
      <alignment horizontal="center" wrapText="1"/>
    </xf>
    <xf numFmtId="8" fontId="3" fillId="0" borderId="1" xfId="2" applyFont="1" applyFill="1" applyBorder="1" applyAlignment="1" applyProtection="1">
      <alignment horizontal="right"/>
    </xf>
    <xf numFmtId="164" fontId="3" fillId="0" borderId="1" xfId="0" applyNumberFormat="1" applyFont="1" applyBorder="1" applyAlignment="1" applyProtection="1">
      <alignment horizontal="center"/>
      <protection locked="0"/>
    </xf>
    <xf numFmtId="164" fontId="3" fillId="0" borderId="5" xfId="0" applyNumberFormat="1" applyFont="1" applyBorder="1" applyAlignment="1" applyProtection="1">
      <alignment horizontal="center"/>
      <protection locked="0"/>
    </xf>
    <xf numFmtId="14" fontId="3" fillId="0" borderId="1" xfId="0" applyNumberFormat="1" applyFont="1" applyBorder="1" applyAlignment="1" applyProtection="1">
      <alignment horizontal="center"/>
      <protection locked="0"/>
    </xf>
    <xf numFmtId="4" fontId="3" fillId="0" borderId="1" xfId="0" applyNumberFormat="1" applyFont="1" applyBorder="1" applyAlignment="1" applyProtection="1">
      <alignment horizontal="left"/>
      <protection locked="0"/>
    </xf>
    <xf numFmtId="4" fontId="3" fillId="0" borderId="5" xfId="0" applyNumberFormat="1" applyFont="1" applyBorder="1" applyAlignment="1" applyProtection="1">
      <alignment horizontal="left"/>
      <protection locked="0"/>
    </xf>
    <xf numFmtId="0" fontId="29" fillId="0" borderId="0" xfId="11" applyFont="1"/>
    <xf numFmtId="0" fontId="3" fillId="0" borderId="0" xfId="11" applyFont="1" applyAlignment="1">
      <alignment horizontal="justify" wrapText="1"/>
    </xf>
    <xf numFmtId="0" fontId="3" fillId="0" borderId="58" xfId="0" applyFont="1" applyBorder="1" applyAlignment="1" applyProtection="1">
      <alignment horizontal="left" vertical="top"/>
      <protection locked="0"/>
    </xf>
    <xf numFmtId="0" fontId="3" fillId="0" borderId="59" xfId="0" applyFont="1" applyBorder="1" applyAlignment="1" applyProtection="1">
      <alignment horizontal="left" vertical="top"/>
      <protection locked="0"/>
    </xf>
    <xf numFmtId="0" fontId="3" fillId="0" borderId="60" xfId="0" applyFont="1" applyBorder="1" applyAlignment="1" applyProtection="1">
      <alignment horizontal="left" vertical="top"/>
      <protection locked="0"/>
    </xf>
    <xf numFmtId="0" fontId="3" fillId="0" borderId="61" xfId="0" applyFont="1" applyBorder="1" applyAlignment="1" applyProtection="1">
      <alignment horizontal="left" vertical="top"/>
      <protection locked="0"/>
    </xf>
    <xf numFmtId="0" fontId="3" fillId="0" borderId="0" xfId="0" applyFont="1" applyAlignment="1" applyProtection="1">
      <alignment horizontal="left" vertical="top"/>
      <protection locked="0"/>
    </xf>
    <xf numFmtId="0" fontId="3" fillId="0" borderId="62" xfId="0" applyFont="1" applyBorder="1" applyAlignment="1" applyProtection="1">
      <alignment horizontal="left" vertical="top"/>
      <protection locked="0"/>
    </xf>
    <xf numFmtId="0" fontId="3" fillId="0" borderId="63" xfId="0" applyFont="1" applyBorder="1" applyAlignment="1" applyProtection="1">
      <alignment horizontal="left" vertical="top"/>
      <protection locked="0"/>
    </xf>
    <xf numFmtId="0" fontId="3" fillId="0" borderId="35" xfId="0" applyFont="1" applyBorder="1" applyAlignment="1" applyProtection="1">
      <alignment horizontal="left" vertical="top"/>
      <protection locked="0"/>
    </xf>
    <xf numFmtId="0" fontId="3" fillId="0" borderId="64" xfId="0" applyFont="1" applyBorder="1" applyAlignment="1" applyProtection="1">
      <alignment horizontal="left" vertical="top"/>
      <protection locked="0"/>
    </xf>
    <xf numFmtId="0" fontId="3" fillId="0" borderId="22" xfId="0" applyFont="1" applyBorder="1" applyAlignment="1">
      <alignment horizontal="left"/>
    </xf>
    <xf numFmtId="0" fontId="3" fillId="0" borderId="12" xfId="0" applyFont="1" applyBorder="1" applyAlignment="1">
      <alignment horizontal="left"/>
    </xf>
    <xf numFmtId="0" fontId="3" fillId="0" borderId="5" xfId="0" applyFont="1" applyBorder="1" applyAlignment="1">
      <alignment horizontal="left"/>
    </xf>
    <xf numFmtId="0" fontId="3" fillId="0" borderId="22" xfId="0" applyFont="1" applyBorder="1"/>
    <xf numFmtId="0" fontId="3" fillId="0" borderId="5" xfId="0" applyFont="1" applyBorder="1"/>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0" borderId="22"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29"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3" fillId="0" borderId="22" xfId="0" applyFont="1" applyBorder="1" applyProtection="1">
      <protection locked="0"/>
    </xf>
    <xf numFmtId="0" fontId="3" fillId="0" borderId="5" xfId="0" applyFont="1" applyBorder="1" applyProtection="1">
      <protection locked="0"/>
    </xf>
    <xf numFmtId="0" fontId="7" fillId="0" borderId="0" xfId="0" applyFont="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73" xfId="0" applyFont="1" applyBorder="1" applyAlignment="1">
      <alignment horizontal="right" wrapText="1"/>
    </xf>
    <xf numFmtId="0" fontId="3" fillId="0" borderId="74" xfId="0" applyFont="1" applyBorder="1" applyAlignment="1">
      <alignment horizontal="right" wrapText="1"/>
    </xf>
    <xf numFmtId="0" fontId="3" fillId="0" borderId="22"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3" fillId="0" borderId="0" xfId="0" applyFont="1"/>
    <xf numFmtId="0" fontId="5" fillId="0" borderId="24" xfId="0" applyFont="1" applyBorder="1" applyAlignment="1">
      <alignment horizontal="right"/>
    </xf>
    <xf numFmtId="0" fontId="5" fillId="0" borderId="25" xfId="0" applyFont="1" applyBorder="1" applyAlignment="1">
      <alignment horizontal="right"/>
    </xf>
    <xf numFmtId="0" fontId="3" fillId="0" borderId="22" xfId="0" applyFont="1" applyBorder="1" applyAlignment="1">
      <alignment horizontal="left" vertical="top" wrapText="1"/>
    </xf>
    <xf numFmtId="0" fontId="3" fillId="0" borderId="5" xfId="0" applyFont="1" applyBorder="1" applyAlignment="1">
      <alignment horizontal="left" vertical="top" wrapText="1"/>
    </xf>
    <xf numFmtId="0" fontId="7" fillId="0" borderId="0" xfId="0" applyFont="1" applyAlignment="1">
      <alignment horizontal="left" vertical="top" wrapText="1"/>
    </xf>
    <xf numFmtId="0" fontId="4" fillId="0" borderId="0" xfId="0" applyFont="1" applyAlignment="1">
      <alignment horizontal="left"/>
    </xf>
    <xf numFmtId="0" fontId="18" fillId="0" borderId="0" xfId="0" applyFont="1" applyAlignment="1">
      <alignment horizontal="left"/>
    </xf>
    <xf numFmtId="0" fontId="15" fillId="0" borderId="0" xfId="0" applyFont="1" applyAlignment="1">
      <alignment horizontal="center"/>
    </xf>
    <xf numFmtId="0" fontId="2" fillId="0" borderId="0" xfId="0" applyFont="1" applyAlignment="1">
      <alignment horizontal="left" vertical="center"/>
    </xf>
    <xf numFmtId="0" fontId="7" fillId="0" borderId="0" xfId="0" applyFont="1" applyAlignment="1">
      <alignment horizontal="left" wrapText="1"/>
    </xf>
    <xf numFmtId="0" fontId="3" fillId="0" borderId="29" xfId="3" applyFont="1" applyBorder="1" applyAlignment="1" applyProtection="1">
      <alignment horizontal="left"/>
      <protection locked="0"/>
    </xf>
    <xf numFmtId="0" fontId="3" fillId="0" borderId="37" xfId="3" applyFont="1" applyBorder="1" applyAlignment="1" applyProtection="1">
      <alignment horizontal="left"/>
      <protection locked="0"/>
    </xf>
    <xf numFmtId="6" fontId="3" fillId="0" borderId="10" xfId="3" applyNumberFormat="1" applyFont="1" applyBorder="1" applyAlignment="1" applyProtection="1">
      <alignment horizontal="right"/>
      <protection locked="0"/>
    </xf>
    <xf numFmtId="6" fontId="3" fillId="0" borderId="21" xfId="3" applyNumberFormat="1" applyFont="1" applyBorder="1" applyAlignment="1" applyProtection="1">
      <alignment horizontal="right"/>
      <protection locked="0"/>
    </xf>
    <xf numFmtId="6" fontId="3" fillId="0" borderId="37" xfId="3" applyNumberFormat="1" applyFont="1" applyBorder="1" applyAlignment="1" applyProtection="1">
      <alignment horizontal="right"/>
      <protection locked="0"/>
    </xf>
    <xf numFmtId="0" fontId="3" fillId="0" borderId="22" xfId="3" applyFont="1" applyBorder="1" applyAlignment="1" applyProtection="1">
      <alignment horizontal="left"/>
      <protection locked="0"/>
    </xf>
    <xf numFmtId="0" fontId="3" fillId="0" borderId="12" xfId="3" applyFont="1" applyBorder="1" applyAlignment="1" applyProtection="1">
      <alignment horizontal="left"/>
      <protection locked="0"/>
    </xf>
    <xf numFmtId="0" fontId="5" fillId="2" borderId="54" xfId="3" applyFont="1" applyFill="1" applyBorder="1" applyAlignment="1">
      <alignment horizontal="center" wrapText="1"/>
    </xf>
    <xf numFmtId="0" fontId="5" fillId="2" borderId="32" xfId="3" applyFont="1" applyFill="1" applyBorder="1" applyAlignment="1">
      <alignment horizontal="center" wrapText="1"/>
    </xf>
    <xf numFmtId="0" fontId="5" fillId="2" borderId="7" xfId="3" applyFont="1" applyFill="1" applyBorder="1" applyAlignment="1">
      <alignment horizontal="center" wrapText="1"/>
    </xf>
    <xf numFmtId="0" fontId="3" fillId="0" borderId="17" xfId="3" applyFont="1" applyBorder="1" applyAlignment="1" applyProtection="1">
      <alignment horizontal="left"/>
      <protection locked="0"/>
    </xf>
    <xf numFmtId="0" fontId="3" fillId="0" borderId="16" xfId="3" applyFont="1" applyBorder="1" applyAlignment="1" applyProtection="1">
      <alignment horizontal="left"/>
      <protection locked="0"/>
    </xf>
    <xf numFmtId="0" fontId="3" fillId="0" borderId="56" xfId="3" applyFont="1" applyBorder="1" applyAlignment="1" applyProtection="1">
      <alignment horizontal="left"/>
      <protection locked="0"/>
    </xf>
    <xf numFmtId="0" fontId="3" fillId="0" borderId="11" xfId="3" applyFont="1" applyBorder="1" applyAlignment="1" applyProtection="1">
      <alignment horizontal="left"/>
      <protection locked="0"/>
    </xf>
    <xf numFmtId="0" fontId="3" fillId="0" borderId="5" xfId="3" applyFont="1" applyBorder="1" applyAlignment="1" applyProtection="1">
      <alignment horizontal="left"/>
      <protection locked="0"/>
    </xf>
    <xf numFmtId="0" fontId="3" fillId="0" borderId="55" xfId="3" applyFont="1" applyBorder="1" applyAlignment="1" applyProtection="1">
      <alignment horizontal="left"/>
      <protection locked="0"/>
    </xf>
    <xf numFmtId="0" fontId="3" fillId="0" borderId="10" xfId="3" applyFont="1" applyBorder="1" applyAlignment="1" applyProtection="1">
      <alignment horizontal="left"/>
      <protection locked="0"/>
    </xf>
    <xf numFmtId="0" fontId="3" fillId="0" borderId="21" xfId="3" applyFont="1" applyBorder="1" applyAlignment="1" applyProtection="1">
      <alignment horizontal="left"/>
      <protection locked="0"/>
    </xf>
    <xf numFmtId="0" fontId="3" fillId="0" borderId="30" xfId="3" applyFont="1" applyBorder="1" applyAlignment="1" applyProtection="1">
      <alignment horizontal="left"/>
      <protection locked="0"/>
    </xf>
    <xf numFmtId="0" fontId="3" fillId="0" borderId="22" xfId="3" applyFont="1" applyBorder="1" applyAlignment="1" applyProtection="1">
      <alignment horizontal="center"/>
      <protection locked="0"/>
    </xf>
    <xf numFmtId="0" fontId="3" fillId="0" borderId="5" xfId="3" applyFont="1" applyBorder="1" applyAlignment="1" applyProtection="1">
      <alignment horizontal="center"/>
      <protection locked="0"/>
    </xf>
    <xf numFmtId="0" fontId="3" fillId="0" borderId="12" xfId="3" applyFont="1" applyBorder="1" applyAlignment="1" applyProtection="1">
      <alignment horizontal="center"/>
      <protection locked="0"/>
    </xf>
    <xf numFmtId="165" fontId="5" fillId="0" borderId="1" xfId="3" applyNumberFormat="1" applyFont="1" applyBorder="1" applyAlignment="1" applyProtection="1">
      <alignment horizontal="center"/>
      <protection locked="0"/>
    </xf>
    <xf numFmtId="0" fontId="5" fillId="0" borderId="19" xfId="3" applyFont="1" applyBorder="1" applyAlignment="1">
      <alignment horizontal="right"/>
    </xf>
    <xf numFmtId="0" fontId="5" fillId="0" borderId="0" xfId="3" applyFont="1" applyAlignment="1">
      <alignment horizontal="right"/>
    </xf>
    <xf numFmtId="0" fontId="5" fillId="0" borderId="19" xfId="0" applyFont="1" applyBorder="1" applyAlignment="1">
      <alignment horizontal="left"/>
    </xf>
    <xf numFmtId="0" fontId="5" fillId="0" borderId="20" xfId="0" applyFont="1" applyBorder="1" applyAlignment="1">
      <alignment horizontal="left"/>
    </xf>
    <xf numFmtId="6" fontId="5" fillId="0" borderId="6" xfId="3" applyNumberFormat="1" applyFont="1" applyBorder="1" applyAlignment="1">
      <alignment horizontal="right"/>
    </xf>
    <xf numFmtId="6" fontId="5" fillId="0" borderId="32" xfId="3" applyNumberFormat="1" applyFont="1" applyBorder="1" applyAlignment="1">
      <alignment horizontal="right"/>
    </xf>
    <xf numFmtId="6" fontId="5" fillId="0" borderId="7" xfId="3" applyNumberFormat="1" applyFont="1" applyBorder="1" applyAlignment="1">
      <alignment horizontal="right"/>
    </xf>
    <xf numFmtId="0" fontId="3" fillId="0" borderId="24" xfId="3" applyFont="1" applyBorder="1" applyAlignment="1" applyProtection="1">
      <alignment horizontal="left"/>
      <protection locked="0"/>
    </xf>
    <xf numFmtId="0" fontId="3" fillId="0" borderId="25" xfId="3" applyFont="1" applyBorder="1" applyAlignment="1" applyProtection="1">
      <alignment horizontal="left"/>
      <protection locked="0"/>
    </xf>
    <xf numFmtId="0" fontId="5" fillId="2" borderId="6" xfId="3" applyFont="1" applyFill="1" applyBorder="1" applyAlignment="1">
      <alignment horizontal="center"/>
    </xf>
    <xf numFmtId="0" fontId="5" fillId="2" borderId="32" xfId="3" applyFont="1" applyFill="1" applyBorder="1" applyAlignment="1">
      <alignment horizontal="center"/>
    </xf>
    <xf numFmtId="0" fontId="5" fillId="2" borderId="53" xfId="3" applyFont="1" applyFill="1" applyBorder="1" applyAlignment="1">
      <alignment horizontal="center"/>
    </xf>
    <xf numFmtId="0" fontId="3" fillId="0" borderId="29" xfId="3" applyFont="1" applyBorder="1" applyAlignment="1" applyProtection="1">
      <alignment horizontal="center"/>
      <protection locked="0"/>
    </xf>
    <xf numFmtId="0" fontId="3" fillId="0" borderId="21" xfId="3" applyFont="1" applyBorder="1" applyAlignment="1" applyProtection="1">
      <alignment horizontal="center"/>
      <protection locked="0"/>
    </xf>
    <xf numFmtId="0" fontId="3" fillId="0" borderId="37" xfId="3" applyFont="1" applyBorder="1" applyAlignment="1" applyProtection="1">
      <alignment horizontal="center"/>
      <protection locked="0"/>
    </xf>
    <xf numFmtId="6" fontId="3" fillId="0" borderId="11" xfId="3" applyNumberFormat="1" applyFont="1" applyBorder="1" applyAlignment="1" applyProtection="1">
      <alignment horizontal="right"/>
      <protection locked="0"/>
    </xf>
    <xf numFmtId="6" fontId="3" fillId="0" borderId="5" xfId="3" applyNumberFormat="1" applyFont="1" applyBorder="1" applyAlignment="1" applyProtection="1">
      <alignment horizontal="right"/>
      <protection locked="0"/>
    </xf>
    <xf numFmtId="6" fontId="3" fillId="0" borderId="12" xfId="3" applyNumberFormat="1" applyFont="1" applyBorder="1" applyAlignment="1" applyProtection="1">
      <alignment horizontal="right"/>
      <protection locked="0"/>
    </xf>
    <xf numFmtId="0" fontId="5" fillId="2" borderId="53" xfId="3" applyFont="1" applyFill="1" applyBorder="1" applyAlignment="1">
      <alignment horizontal="center" wrapText="1"/>
    </xf>
    <xf numFmtId="0" fontId="5" fillId="2" borderId="6" xfId="3" applyFont="1" applyFill="1" applyBorder="1" applyAlignment="1">
      <alignment horizontal="center" wrapText="1"/>
    </xf>
    <xf numFmtId="0" fontId="5" fillId="0" borderId="6" xfId="3" applyFont="1" applyBorder="1" applyAlignment="1">
      <alignment horizontal="right"/>
    </xf>
    <xf numFmtId="0" fontId="5" fillId="0" borderId="7" xfId="3" applyFont="1" applyBorder="1" applyAlignment="1">
      <alignment horizontal="right"/>
    </xf>
    <xf numFmtId="0" fontId="3" fillId="0" borderId="17" xfId="3" applyFont="1" applyBorder="1" applyAlignment="1" applyProtection="1">
      <alignment horizontal="center"/>
      <protection locked="0"/>
    </xf>
    <xf numFmtId="0" fontId="3" fillId="0" borderId="16" xfId="3" applyFont="1" applyBorder="1" applyAlignment="1" applyProtection="1">
      <alignment horizontal="center"/>
      <protection locked="0"/>
    </xf>
    <xf numFmtId="0" fontId="3" fillId="0" borderId="56" xfId="3" applyFont="1" applyBorder="1" applyAlignment="1" applyProtection="1">
      <alignment horizontal="center"/>
      <protection locked="0"/>
    </xf>
    <xf numFmtId="0" fontId="3" fillId="0" borderId="11" xfId="3" applyFont="1" applyBorder="1" applyAlignment="1" applyProtection="1">
      <alignment horizontal="center"/>
      <protection locked="0"/>
    </xf>
    <xf numFmtId="0" fontId="3" fillId="0" borderId="55" xfId="3" applyFont="1" applyBorder="1" applyAlignment="1" applyProtection="1">
      <alignment horizontal="center"/>
      <protection locked="0"/>
    </xf>
    <xf numFmtId="0" fontId="3" fillId="0" borderId="6" xfId="3" applyFont="1" applyBorder="1" applyAlignment="1">
      <alignment horizontal="center"/>
    </xf>
    <xf numFmtId="0" fontId="3" fillId="0" borderId="32" xfId="3" applyFont="1" applyBorder="1" applyAlignment="1">
      <alignment horizontal="center"/>
    </xf>
    <xf numFmtId="0" fontId="3" fillId="0" borderId="7" xfId="3" applyFont="1" applyBorder="1" applyAlignment="1">
      <alignment horizontal="center"/>
    </xf>
    <xf numFmtId="0" fontId="5" fillId="2" borderId="54" xfId="3" applyFont="1" applyFill="1" applyBorder="1" applyAlignment="1">
      <alignment horizontal="center"/>
    </xf>
    <xf numFmtId="165" fontId="3" fillId="0" borderId="11" xfId="3" applyNumberFormat="1" applyFont="1" applyBorder="1" applyAlignment="1" applyProtection="1">
      <alignment horizontal="right"/>
      <protection locked="0"/>
    </xf>
    <xf numFmtId="165" fontId="3" fillId="0" borderId="5" xfId="3" applyNumberFormat="1" applyFont="1" applyBorder="1" applyAlignment="1" applyProtection="1">
      <alignment horizontal="right"/>
      <protection locked="0"/>
    </xf>
    <xf numFmtId="165" fontId="3" fillId="0" borderId="12" xfId="3" applyNumberFormat="1" applyFont="1" applyBorder="1" applyAlignment="1" applyProtection="1">
      <alignment horizontal="right"/>
      <protection locked="0"/>
    </xf>
    <xf numFmtId="0" fontId="5" fillId="2" borderId="6" xfId="3" applyFont="1" applyFill="1" applyBorder="1" applyAlignment="1">
      <alignment horizontal="center" vertical="center" wrapText="1"/>
    </xf>
    <xf numFmtId="0" fontId="5" fillId="2" borderId="32" xfId="3" applyFont="1" applyFill="1" applyBorder="1" applyAlignment="1">
      <alignment horizontal="center" vertical="center" wrapText="1"/>
    </xf>
    <xf numFmtId="0" fontId="5" fillId="2" borderId="7" xfId="3" applyFont="1" applyFill="1" applyBorder="1" applyAlignment="1">
      <alignment horizontal="center" vertical="center" wrapText="1"/>
    </xf>
    <xf numFmtId="0" fontId="3" fillId="0" borderId="26" xfId="3" applyFont="1" applyBorder="1" applyAlignment="1" applyProtection="1">
      <alignment horizontal="left" wrapText="1"/>
      <protection locked="0"/>
    </xf>
    <xf numFmtId="0" fontId="3" fillId="0" borderId="4" xfId="3" applyFont="1" applyBorder="1" applyAlignment="1" applyProtection="1">
      <alignment horizontal="left" wrapText="1"/>
      <protection locked="0"/>
    </xf>
    <xf numFmtId="0" fontId="3" fillId="0" borderId="18" xfId="3" applyFont="1" applyBorder="1" applyAlignment="1" applyProtection="1">
      <alignment horizontal="left" wrapText="1"/>
      <protection locked="0"/>
    </xf>
    <xf numFmtId="0" fontId="3" fillId="0" borderId="27" xfId="3" applyFont="1" applyBorder="1" applyAlignment="1" applyProtection="1">
      <alignment horizontal="left" wrapText="1"/>
      <protection locked="0"/>
    </xf>
    <xf numFmtId="0" fontId="3" fillId="0" borderId="2" xfId="3" applyFont="1" applyBorder="1" applyAlignment="1" applyProtection="1">
      <alignment horizontal="left" wrapText="1"/>
      <protection locked="0"/>
    </xf>
    <xf numFmtId="0" fontId="3" fillId="0" borderId="28" xfId="3" applyFont="1" applyBorder="1" applyAlignment="1" applyProtection="1">
      <alignment horizontal="left" wrapText="1"/>
      <protection locked="0"/>
    </xf>
    <xf numFmtId="0" fontId="3" fillId="0" borderId="0" xfId="3" applyFont="1" applyAlignment="1">
      <alignment horizontal="left"/>
    </xf>
    <xf numFmtId="165" fontId="3" fillId="0" borderId="17" xfId="3" applyNumberFormat="1" applyFont="1" applyBorder="1" applyAlignment="1" applyProtection="1">
      <alignment horizontal="right"/>
      <protection locked="0"/>
    </xf>
    <xf numFmtId="165" fontId="3" fillId="0" borderId="16" xfId="3" applyNumberFormat="1" applyFont="1" applyBorder="1" applyAlignment="1" applyProtection="1">
      <alignment horizontal="right"/>
      <protection locked="0"/>
    </xf>
    <xf numFmtId="165" fontId="3" fillId="0" borderId="25" xfId="3" applyNumberFormat="1" applyFont="1" applyBorder="1" applyAlignment="1" applyProtection="1">
      <alignment horizontal="right"/>
      <protection locked="0"/>
    </xf>
    <xf numFmtId="165" fontId="3" fillId="0" borderId="10" xfId="3" applyNumberFormat="1" applyFont="1" applyBorder="1" applyAlignment="1" applyProtection="1">
      <alignment horizontal="right"/>
      <protection locked="0"/>
    </xf>
    <xf numFmtId="165" fontId="3" fillId="0" borderId="21" xfId="3" applyNumberFormat="1" applyFont="1" applyBorder="1" applyAlignment="1" applyProtection="1">
      <alignment horizontal="right"/>
      <protection locked="0"/>
    </xf>
    <xf numFmtId="165" fontId="3" fillId="0" borderId="37" xfId="3" applyNumberFormat="1" applyFont="1" applyBorder="1" applyAlignment="1" applyProtection="1">
      <alignment horizontal="right"/>
      <protection locked="0"/>
    </xf>
    <xf numFmtId="0" fontId="3" fillId="0" borderId="24" xfId="3" applyFont="1" applyBorder="1" applyAlignment="1" applyProtection="1">
      <alignment horizontal="center"/>
      <protection locked="0"/>
    </xf>
    <xf numFmtId="0" fontId="3" fillId="0" borderId="25" xfId="3" applyFont="1" applyBorder="1" applyAlignment="1" applyProtection="1">
      <alignment horizontal="center"/>
      <protection locked="0"/>
    </xf>
    <xf numFmtId="6" fontId="3" fillId="0" borderId="17" xfId="3" applyNumberFormat="1" applyFont="1" applyBorder="1" applyAlignment="1" applyProtection="1">
      <alignment horizontal="right"/>
      <protection locked="0"/>
    </xf>
    <xf numFmtId="6" fontId="3" fillId="0" borderId="16" xfId="3" applyNumberFormat="1" applyFont="1" applyBorder="1" applyAlignment="1" applyProtection="1">
      <alignment horizontal="right"/>
      <protection locked="0"/>
    </xf>
    <xf numFmtId="6" fontId="3" fillId="0" borderId="25" xfId="3" applyNumberFormat="1" applyFont="1" applyBorder="1" applyAlignment="1" applyProtection="1">
      <alignment horizontal="right"/>
      <protection locked="0"/>
    </xf>
    <xf numFmtId="0" fontId="4" fillId="5" borderId="9" xfId="0" applyFont="1" applyFill="1" applyBorder="1" applyAlignment="1" applyProtection="1">
      <alignment horizontal="left" indent="1"/>
      <protection locked="0"/>
    </xf>
    <xf numFmtId="1" fontId="4" fillId="2" borderId="9" xfId="0" applyNumberFormat="1" applyFont="1" applyFill="1" applyBorder="1" applyAlignment="1">
      <alignment horizontal="center"/>
    </xf>
  </cellXfs>
  <cellStyles count="15">
    <cellStyle name="Comma" xfId="1" builtinId="3"/>
    <cellStyle name="Comma 2" xfId="8" xr:uid="{00000000-0005-0000-0000-000001000000}"/>
    <cellStyle name="Currency" xfId="2" builtinId="4"/>
    <cellStyle name="Currency 2" xfId="9" xr:uid="{00000000-0005-0000-0000-000003000000}"/>
    <cellStyle name="Currency 3" xfId="12" xr:uid="{00000000-0005-0000-0000-000004000000}"/>
    <cellStyle name="Hyperlink" xfId="10" builtinId="8"/>
    <cellStyle name="Normal" xfId="0" builtinId="0"/>
    <cellStyle name="Normal 2" xfId="6" xr:uid="{00000000-0005-0000-0000-000007000000}"/>
    <cellStyle name="Normal 2 2" xfId="14" xr:uid="{00000000-0005-0000-0000-000008000000}"/>
    <cellStyle name="Normal 3" xfId="5" xr:uid="{00000000-0005-0000-0000-000009000000}"/>
    <cellStyle name="Normal 4" xfId="11" xr:uid="{00000000-0005-0000-0000-00000A000000}"/>
    <cellStyle name="Normal_APPBOOK_2003" xfId="3" xr:uid="{00000000-0005-0000-0000-00000B000000}"/>
    <cellStyle name="Percent" xfId="4" builtinId="5"/>
    <cellStyle name="Percent 2" xfId="7" xr:uid="{00000000-0005-0000-0000-00000D000000}"/>
    <cellStyle name="Percent 3" xfId="13" xr:uid="{00000000-0005-0000-0000-00000E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552451</xdr:colOff>
      <xdr:row>0</xdr:row>
      <xdr:rowOff>0</xdr:rowOff>
    </xdr:from>
    <xdr:to>
      <xdr:col>8</xdr:col>
      <xdr:colOff>38101</xdr:colOff>
      <xdr:row>9</xdr:row>
      <xdr:rowOff>118768</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2051" y="0"/>
          <a:ext cx="3752850" cy="157609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1950720</xdr:colOff>
      <xdr:row>3</xdr:row>
      <xdr:rowOff>0</xdr:rowOff>
    </xdr:to>
    <xdr:cxnSp macro="">
      <xdr:nvCxnSpPr>
        <xdr:cNvPr id="43026" name="Straight Connector 4">
          <a:extLst>
            <a:ext uri="{FF2B5EF4-FFF2-40B4-BE49-F238E27FC236}">
              <a16:creationId xmlns:a16="http://schemas.microsoft.com/office/drawing/2014/main" id="{00000000-0008-0000-1100-000012A80000}"/>
            </a:ext>
          </a:extLst>
        </xdr:cNvPr>
        <xdr:cNvCxnSpPr>
          <a:cxnSpLocks noChangeShapeType="1"/>
        </xdr:cNvCxnSpPr>
      </xdr:nvCxnSpPr>
      <xdr:spPr bwMode="auto">
        <a:xfrm>
          <a:off x="0" y="975360"/>
          <a:ext cx="2659380" cy="0"/>
        </a:xfrm>
        <a:prstGeom prst="line">
          <a:avLst/>
        </a:prstGeom>
        <a:noFill/>
        <a:ln w="9525" algn="ctr">
          <a:solidFill>
            <a:srgbClr val="000000"/>
          </a:solidFill>
          <a:round/>
          <a:headEnd/>
          <a:tailEnd/>
        </a:ln>
      </xdr:spPr>
    </xdr:cxn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571500</xdr:colOff>
          <xdr:row>1</xdr:row>
          <xdr:rowOff>190500</xdr:rowOff>
        </xdr:from>
        <xdr:to>
          <xdr:col>9</xdr:col>
          <xdr:colOff>175260</xdr:colOff>
          <xdr:row>3</xdr:row>
          <xdr:rowOff>22860</xdr:rowOff>
        </xdr:to>
        <xdr:sp macro="" textlink="">
          <xdr:nvSpPr>
            <xdr:cNvPr id="280589" name="Check Box 13" descr="Placed in Service" hidden="1">
              <a:extLst>
                <a:ext uri="{63B3BB69-23CF-44E3-9099-C40C66FF867C}">
                  <a14:compatExt spid="_x0000_s280589"/>
                </a:ext>
                <a:ext uri="{FF2B5EF4-FFF2-40B4-BE49-F238E27FC236}">
                  <a16:creationId xmlns:a16="http://schemas.microsoft.com/office/drawing/2014/main" id="{00000000-0008-0000-1200-00000D4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3</xdr:row>
          <xdr:rowOff>213360</xdr:rowOff>
        </xdr:from>
        <xdr:to>
          <xdr:col>4</xdr:col>
          <xdr:colOff>213360</xdr:colOff>
          <xdr:row>5</xdr:row>
          <xdr:rowOff>0</xdr:rowOff>
        </xdr:to>
        <xdr:sp macro="" textlink="">
          <xdr:nvSpPr>
            <xdr:cNvPr id="280590" name="Check Box 14" descr="Placed in Service" hidden="1">
              <a:extLst>
                <a:ext uri="{63B3BB69-23CF-44E3-9099-C40C66FF867C}">
                  <a14:compatExt spid="_x0000_s280590"/>
                </a:ext>
                <a:ext uri="{FF2B5EF4-FFF2-40B4-BE49-F238E27FC236}">
                  <a16:creationId xmlns:a16="http://schemas.microsoft.com/office/drawing/2014/main" id="{00000000-0008-0000-1200-00000E4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571500</xdr:colOff>
          <xdr:row>2</xdr:row>
          <xdr:rowOff>30480</xdr:rowOff>
        </xdr:from>
        <xdr:to>
          <xdr:col>10</xdr:col>
          <xdr:colOff>213360</xdr:colOff>
          <xdr:row>2</xdr:row>
          <xdr:rowOff>213360</xdr:rowOff>
        </xdr:to>
        <xdr:sp macro="" textlink="">
          <xdr:nvSpPr>
            <xdr:cNvPr id="280591" name="Check Box 15" descr="Placed in Service" hidden="1">
              <a:extLst>
                <a:ext uri="{63B3BB69-23CF-44E3-9099-C40C66FF867C}">
                  <a14:compatExt spid="_x0000_s280591"/>
                </a:ext>
                <a:ext uri="{FF2B5EF4-FFF2-40B4-BE49-F238E27FC236}">
                  <a16:creationId xmlns:a16="http://schemas.microsoft.com/office/drawing/2014/main" id="{00000000-0008-0000-1200-00000F4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594360</xdr:colOff>
          <xdr:row>3</xdr:row>
          <xdr:rowOff>175260</xdr:rowOff>
        </xdr:from>
        <xdr:to>
          <xdr:col>5</xdr:col>
          <xdr:colOff>266700</xdr:colOff>
          <xdr:row>5</xdr:row>
          <xdr:rowOff>30480</xdr:rowOff>
        </xdr:to>
        <xdr:sp macro="" textlink="">
          <xdr:nvSpPr>
            <xdr:cNvPr id="280592" name="Check Box 16" descr="Placed in Service" hidden="1">
              <a:extLst>
                <a:ext uri="{63B3BB69-23CF-44E3-9099-C40C66FF867C}">
                  <a14:compatExt spid="_x0000_s280592"/>
                </a:ext>
                <a:ext uri="{FF2B5EF4-FFF2-40B4-BE49-F238E27FC236}">
                  <a16:creationId xmlns:a16="http://schemas.microsoft.com/office/drawing/2014/main" id="{00000000-0008-0000-1200-0000104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2</xdr:row>
          <xdr:rowOff>30480</xdr:rowOff>
        </xdr:from>
        <xdr:to>
          <xdr:col>11</xdr:col>
          <xdr:colOff>213360</xdr:colOff>
          <xdr:row>2</xdr:row>
          <xdr:rowOff>213360</xdr:rowOff>
        </xdr:to>
        <xdr:sp macro="" textlink="">
          <xdr:nvSpPr>
            <xdr:cNvPr id="280594" name="Check Box 18" descr="Placed in Service" hidden="1">
              <a:extLst>
                <a:ext uri="{63B3BB69-23CF-44E3-9099-C40C66FF867C}">
                  <a14:compatExt spid="_x0000_s280594"/>
                </a:ext>
                <a:ext uri="{FF2B5EF4-FFF2-40B4-BE49-F238E27FC236}">
                  <a16:creationId xmlns:a16="http://schemas.microsoft.com/office/drawing/2014/main" id="{00000000-0008-0000-1200-0000124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4</xdr:row>
          <xdr:rowOff>30480</xdr:rowOff>
        </xdr:from>
        <xdr:to>
          <xdr:col>6</xdr:col>
          <xdr:colOff>213360</xdr:colOff>
          <xdr:row>4</xdr:row>
          <xdr:rowOff>213360</xdr:rowOff>
        </xdr:to>
        <xdr:sp macro="" textlink="">
          <xdr:nvSpPr>
            <xdr:cNvPr id="280595" name="Check Box 19" descr="Placed in Service" hidden="1">
              <a:extLst>
                <a:ext uri="{63B3BB69-23CF-44E3-9099-C40C66FF867C}">
                  <a14:compatExt spid="_x0000_s280595"/>
                </a:ext>
                <a:ext uri="{FF2B5EF4-FFF2-40B4-BE49-F238E27FC236}">
                  <a16:creationId xmlns:a16="http://schemas.microsoft.com/office/drawing/2014/main" id="{00000000-0008-0000-1200-0000134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36</xdr:row>
          <xdr:rowOff>160020</xdr:rowOff>
        </xdr:from>
        <xdr:to>
          <xdr:col>4</xdr:col>
          <xdr:colOff>259080</xdr:colOff>
          <xdr:row>38</xdr:row>
          <xdr:rowOff>30480</xdr:rowOff>
        </xdr:to>
        <xdr:sp macro="" textlink="">
          <xdr:nvSpPr>
            <xdr:cNvPr id="280596" name="Check Box 20" descr="Placed in Service" hidden="1">
              <a:extLst>
                <a:ext uri="{63B3BB69-23CF-44E3-9099-C40C66FF867C}">
                  <a14:compatExt spid="_x0000_s280596"/>
                </a:ext>
                <a:ext uri="{FF2B5EF4-FFF2-40B4-BE49-F238E27FC236}">
                  <a16:creationId xmlns:a16="http://schemas.microsoft.com/office/drawing/2014/main" id="{00000000-0008-0000-1200-0000144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594360</xdr:colOff>
          <xdr:row>36</xdr:row>
          <xdr:rowOff>144780</xdr:rowOff>
        </xdr:from>
        <xdr:to>
          <xdr:col>5</xdr:col>
          <xdr:colOff>266700</xdr:colOff>
          <xdr:row>38</xdr:row>
          <xdr:rowOff>45720</xdr:rowOff>
        </xdr:to>
        <xdr:sp macro="" textlink="">
          <xdr:nvSpPr>
            <xdr:cNvPr id="280597" name="Check Box 21" descr="Placed in Service" hidden="1">
              <a:extLst>
                <a:ext uri="{63B3BB69-23CF-44E3-9099-C40C66FF867C}">
                  <a14:compatExt spid="_x0000_s280597"/>
                </a:ext>
                <a:ext uri="{FF2B5EF4-FFF2-40B4-BE49-F238E27FC236}">
                  <a16:creationId xmlns:a16="http://schemas.microsoft.com/office/drawing/2014/main" id="{00000000-0008-0000-1200-0000154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68580</xdr:colOff>
          <xdr:row>11</xdr:row>
          <xdr:rowOff>99060</xdr:rowOff>
        </xdr:from>
        <xdr:to>
          <xdr:col>11</xdr:col>
          <xdr:colOff>22860</xdr:colOff>
          <xdr:row>12</xdr:row>
          <xdr:rowOff>22860</xdr:rowOff>
        </xdr:to>
        <xdr:sp macro="" textlink="">
          <xdr:nvSpPr>
            <xdr:cNvPr id="1123" name="Check Box 99" descr="Placed in Service" hidden="1">
              <a:extLst>
                <a:ext uri="{63B3BB69-23CF-44E3-9099-C40C66FF867C}">
                  <a14:compatExt spid="_x0000_s1123"/>
                </a:ext>
                <a:ext uri="{FF2B5EF4-FFF2-40B4-BE49-F238E27FC236}">
                  <a16:creationId xmlns:a16="http://schemas.microsoft.com/office/drawing/2014/main" id="{00000000-0008-0000-03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11</xdr:row>
          <xdr:rowOff>99060</xdr:rowOff>
        </xdr:from>
        <xdr:to>
          <xdr:col>8</xdr:col>
          <xdr:colOff>22860</xdr:colOff>
          <xdr:row>12</xdr:row>
          <xdr:rowOff>22860</xdr:rowOff>
        </xdr:to>
        <xdr:sp macro="" textlink="">
          <xdr:nvSpPr>
            <xdr:cNvPr id="1124" name="Check Box 100" descr="Placed in Service" hidden="1">
              <a:extLst>
                <a:ext uri="{63B3BB69-23CF-44E3-9099-C40C66FF867C}">
                  <a14:compatExt spid="_x0000_s1124"/>
                </a:ext>
                <a:ext uri="{FF2B5EF4-FFF2-40B4-BE49-F238E27FC236}">
                  <a16:creationId xmlns:a16="http://schemas.microsoft.com/office/drawing/2014/main" id="{00000000-0008-0000-03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11</xdr:row>
          <xdr:rowOff>99060</xdr:rowOff>
        </xdr:from>
        <xdr:to>
          <xdr:col>3</xdr:col>
          <xdr:colOff>22860</xdr:colOff>
          <xdr:row>12</xdr:row>
          <xdr:rowOff>22860</xdr:rowOff>
        </xdr:to>
        <xdr:sp macro="" textlink="">
          <xdr:nvSpPr>
            <xdr:cNvPr id="1125" name="Check Box 101" descr="Placed in Service" hidden="1">
              <a:extLst>
                <a:ext uri="{63B3BB69-23CF-44E3-9099-C40C66FF867C}">
                  <a14:compatExt spid="_x0000_s1125"/>
                </a:ext>
                <a:ext uri="{FF2B5EF4-FFF2-40B4-BE49-F238E27FC236}">
                  <a16:creationId xmlns:a16="http://schemas.microsoft.com/office/drawing/2014/main" id="{00000000-0008-0000-03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55</xdr:row>
          <xdr:rowOff>137160</xdr:rowOff>
        </xdr:from>
        <xdr:to>
          <xdr:col>2</xdr:col>
          <xdr:colOff>45720</xdr:colOff>
          <xdr:row>57</xdr:row>
          <xdr:rowOff>38100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3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731520</xdr:colOff>
          <xdr:row>55</xdr:row>
          <xdr:rowOff>137160</xdr:rowOff>
        </xdr:from>
        <xdr:to>
          <xdr:col>4</xdr:col>
          <xdr:colOff>76200</xdr:colOff>
          <xdr:row>57</xdr:row>
          <xdr:rowOff>22860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3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9525</xdr:colOff>
      <xdr:row>1</xdr:row>
      <xdr:rowOff>57150</xdr:rowOff>
    </xdr:from>
    <xdr:to>
      <xdr:col>15</xdr:col>
      <xdr:colOff>436577</xdr:colOff>
      <xdr:row>2</xdr:row>
      <xdr:rowOff>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752475"/>
          <a:ext cx="6500192" cy="9429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0</xdr:colOff>
          <xdr:row>24</xdr:row>
          <xdr:rowOff>76200</xdr:rowOff>
        </xdr:from>
        <xdr:to>
          <xdr:col>5</xdr:col>
          <xdr:colOff>297180</xdr:colOff>
          <xdr:row>25</xdr:row>
          <xdr:rowOff>190500</xdr:rowOff>
        </xdr:to>
        <xdr:sp macro="" textlink="">
          <xdr:nvSpPr>
            <xdr:cNvPr id="1268" name="SD_A_89" hidden="1">
              <a:extLst>
                <a:ext uri="{63B3BB69-23CF-44E3-9099-C40C66FF867C}">
                  <a14:compatExt spid="_x0000_s1268"/>
                </a:ext>
                <a:ext uri="{FF2B5EF4-FFF2-40B4-BE49-F238E27FC236}">
                  <a16:creationId xmlns:a16="http://schemas.microsoft.com/office/drawing/2014/main" id="{00000000-0008-0000-0300-0000F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76200</xdr:rowOff>
        </xdr:from>
        <xdr:to>
          <xdr:col>5</xdr:col>
          <xdr:colOff>297180</xdr:colOff>
          <xdr:row>23</xdr:row>
          <xdr:rowOff>190500</xdr:rowOff>
        </xdr:to>
        <xdr:sp macro="" textlink="">
          <xdr:nvSpPr>
            <xdr:cNvPr id="1270" name="SD_A_90" hidden="1">
              <a:extLst>
                <a:ext uri="{63B3BB69-23CF-44E3-9099-C40C66FF867C}">
                  <a14:compatExt spid="_x0000_s1270"/>
                </a:ext>
                <a:ext uri="{FF2B5EF4-FFF2-40B4-BE49-F238E27FC236}">
                  <a16:creationId xmlns:a16="http://schemas.microsoft.com/office/drawing/2014/main" id="{00000000-0008-0000-0300-0000F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822960</xdr:colOff>
          <xdr:row>22</xdr:row>
          <xdr:rowOff>99060</xdr:rowOff>
        </xdr:from>
        <xdr:to>
          <xdr:col>9</xdr:col>
          <xdr:colOff>60960</xdr:colOff>
          <xdr:row>24</xdr:row>
          <xdr:rowOff>22860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3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21</xdr:row>
          <xdr:rowOff>22860</xdr:rowOff>
        </xdr:from>
        <xdr:to>
          <xdr:col>2</xdr:col>
          <xdr:colOff>60960</xdr:colOff>
          <xdr:row>22</xdr:row>
          <xdr:rowOff>22860</xdr:rowOff>
        </xdr:to>
        <xdr:sp macro="" textlink="">
          <xdr:nvSpPr>
            <xdr:cNvPr id="1275" name="SD_A_90" hidden="1">
              <a:extLst>
                <a:ext uri="{63B3BB69-23CF-44E3-9099-C40C66FF867C}">
                  <a14:compatExt spid="_x0000_s1275"/>
                </a:ext>
                <a:ext uri="{FF2B5EF4-FFF2-40B4-BE49-F238E27FC236}">
                  <a16:creationId xmlns:a16="http://schemas.microsoft.com/office/drawing/2014/main" id="{00000000-0008-0000-0300-0000F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213360</xdr:colOff>
          <xdr:row>35</xdr:row>
          <xdr:rowOff>22860</xdr:rowOff>
        </xdr:from>
        <xdr:to>
          <xdr:col>15</xdr:col>
          <xdr:colOff>60960</xdr:colOff>
          <xdr:row>36</xdr:row>
          <xdr:rowOff>22860</xdr:rowOff>
        </xdr:to>
        <xdr:sp macro="" textlink="">
          <xdr:nvSpPr>
            <xdr:cNvPr id="113927" name="SD_A_82" hidden="1">
              <a:extLst>
                <a:ext uri="{63B3BB69-23CF-44E3-9099-C40C66FF867C}">
                  <a14:compatExt spid="_x0000_s113927"/>
                </a:ext>
                <a:ext uri="{FF2B5EF4-FFF2-40B4-BE49-F238E27FC236}">
                  <a16:creationId xmlns:a16="http://schemas.microsoft.com/office/drawing/2014/main" id="{00000000-0008-0000-0400-000007BD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213360</xdr:colOff>
          <xdr:row>34</xdr:row>
          <xdr:rowOff>22860</xdr:rowOff>
        </xdr:from>
        <xdr:to>
          <xdr:col>15</xdr:col>
          <xdr:colOff>60960</xdr:colOff>
          <xdr:row>35</xdr:row>
          <xdr:rowOff>22860</xdr:rowOff>
        </xdr:to>
        <xdr:sp macro="" textlink="">
          <xdr:nvSpPr>
            <xdr:cNvPr id="113928" name="SD_A_82" hidden="1">
              <a:extLst>
                <a:ext uri="{63B3BB69-23CF-44E3-9099-C40C66FF867C}">
                  <a14:compatExt spid="_x0000_s113928"/>
                </a:ext>
                <a:ext uri="{FF2B5EF4-FFF2-40B4-BE49-F238E27FC236}">
                  <a16:creationId xmlns:a16="http://schemas.microsoft.com/office/drawing/2014/main" id="{00000000-0008-0000-0400-000008BD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213360</xdr:colOff>
          <xdr:row>40</xdr:row>
          <xdr:rowOff>22860</xdr:rowOff>
        </xdr:from>
        <xdr:to>
          <xdr:col>15</xdr:col>
          <xdr:colOff>60960</xdr:colOff>
          <xdr:row>41</xdr:row>
          <xdr:rowOff>22860</xdr:rowOff>
        </xdr:to>
        <xdr:sp macro="" textlink="">
          <xdr:nvSpPr>
            <xdr:cNvPr id="113929" name="SD_A_82" hidden="1">
              <a:extLst>
                <a:ext uri="{63B3BB69-23CF-44E3-9099-C40C66FF867C}">
                  <a14:compatExt spid="_x0000_s113929"/>
                </a:ext>
                <a:ext uri="{FF2B5EF4-FFF2-40B4-BE49-F238E27FC236}">
                  <a16:creationId xmlns:a16="http://schemas.microsoft.com/office/drawing/2014/main" id="{00000000-0008-0000-0400-000009BD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213360</xdr:colOff>
          <xdr:row>39</xdr:row>
          <xdr:rowOff>22860</xdr:rowOff>
        </xdr:from>
        <xdr:to>
          <xdr:col>15</xdr:col>
          <xdr:colOff>60960</xdr:colOff>
          <xdr:row>40</xdr:row>
          <xdr:rowOff>22860</xdr:rowOff>
        </xdr:to>
        <xdr:sp macro="" textlink="">
          <xdr:nvSpPr>
            <xdr:cNvPr id="113930" name="SD_A_82" hidden="1">
              <a:extLst>
                <a:ext uri="{63B3BB69-23CF-44E3-9099-C40C66FF867C}">
                  <a14:compatExt spid="_x0000_s113930"/>
                </a:ext>
                <a:ext uri="{FF2B5EF4-FFF2-40B4-BE49-F238E27FC236}">
                  <a16:creationId xmlns:a16="http://schemas.microsoft.com/office/drawing/2014/main" id="{00000000-0008-0000-0400-00000ABD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213360</xdr:colOff>
          <xdr:row>45</xdr:row>
          <xdr:rowOff>22860</xdr:rowOff>
        </xdr:from>
        <xdr:to>
          <xdr:col>15</xdr:col>
          <xdr:colOff>60960</xdr:colOff>
          <xdr:row>46</xdr:row>
          <xdr:rowOff>22860</xdr:rowOff>
        </xdr:to>
        <xdr:sp macro="" textlink="">
          <xdr:nvSpPr>
            <xdr:cNvPr id="113931" name="SD_A_82" hidden="1">
              <a:extLst>
                <a:ext uri="{63B3BB69-23CF-44E3-9099-C40C66FF867C}">
                  <a14:compatExt spid="_x0000_s113931"/>
                </a:ext>
                <a:ext uri="{FF2B5EF4-FFF2-40B4-BE49-F238E27FC236}">
                  <a16:creationId xmlns:a16="http://schemas.microsoft.com/office/drawing/2014/main" id="{00000000-0008-0000-0400-00000BBD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213360</xdr:colOff>
          <xdr:row>44</xdr:row>
          <xdr:rowOff>22860</xdr:rowOff>
        </xdr:from>
        <xdr:to>
          <xdr:col>15</xdr:col>
          <xdr:colOff>60960</xdr:colOff>
          <xdr:row>45</xdr:row>
          <xdr:rowOff>22860</xdr:rowOff>
        </xdr:to>
        <xdr:sp macro="" textlink="">
          <xdr:nvSpPr>
            <xdr:cNvPr id="113932" name="SD_A_82" hidden="1">
              <a:extLst>
                <a:ext uri="{63B3BB69-23CF-44E3-9099-C40C66FF867C}">
                  <a14:compatExt spid="_x0000_s113932"/>
                </a:ext>
                <a:ext uri="{FF2B5EF4-FFF2-40B4-BE49-F238E27FC236}">
                  <a16:creationId xmlns:a16="http://schemas.microsoft.com/office/drawing/2014/main" id="{00000000-0008-0000-0400-00000CBD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213360</xdr:colOff>
          <xdr:row>51</xdr:row>
          <xdr:rowOff>22860</xdr:rowOff>
        </xdr:from>
        <xdr:to>
          <xdr:col>15</xdr:col>
          <xdr:colOff>60960</xdr:colOff>
          <xdr:row>52</xdr:row>
          <xdr:rowOff>22860</xdr:rowOff>
        </xdr:to>
        <xdr:sp macro="" textlink="">
          <xdr:nvSpPr>
            <xdr:cNvPr id="113933" name="SD_A_82" hidden="1">
              <a:extLst>
                <a:ext uri="{63B3BB69-23CF-44E3-9099-C40C66FF867C}">
                  <a14:compatExt spid="_x0000_s113933"/>
                </a:ext>
                <a:ext uri="{FF2B5EF4-FFF2-40B4-BE49-F238E27FC236}">
                  <a16:creationId xmlns:a16="http://schemas.microsoft.com/office/drawing/2014/main" id="{00000000-0008-0000-0400-00000DBD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213360</xdr:colOff>
          <xdr:row>50</xdr:row>
          <xdr:rowOff>22860</xdr:rowOff>
        </xdr:from>
        <xdr:to>
          <xdr:col>15</xdr:col>
          <xdr:colOff>60960</xdr:colOff>
          <xdr:row>51</xdr:row>
          <xdr:rowOff>22860</xdr:rowOff>
        </xdr:to>
        <xdr:sp macro="" textlink="">
          <xdr:nvSpPr>
            <xdr:cNvPr id="113934" name="SD_A_82" hidden="1">
              <a:extLst>
                <a:ext uri="{63B3BB69-23CF-44E3-9099-C40C66FF867C}">
                  <a14:compatExt spid="_x0000_s113934"/>
                </a:ext>
                <a:ext uri="{FF2B5EF4-FFF2-40B4-BE49-F238E27FC236}">
                  <a16:creationId xmlns:a16="http://schemas.microsoft.com/office/drawing/2014/main" id="{00000000-0008-0000-0400-00000EBD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213360</xdr:colOff>
          <xdr:row>56</xdr:row>
          <xdr:rowOff>22860</xdr:rowOff>
        </xdr:from>
        <xdr:to>
          <xdr:col>15</xdr:col>
          <xdr:colOff>60960</xdr:colOff>
          <xdr:row>57</xdr:row>
          <xdr:rowOff>22860</xdr:rowOff>
        </xdr:to>
        <xdr:sp macro="" textlink="">
          <xdr:nvSpPr>
            <xdr:cNvPr id="113935" name="SD_A_82" hidden="1">
              <a:extLst>
                <a:ext uri="{63B3BB69-23CF-44E3-9099-C40C66FF867C}">
                  <a14:compatExt spid="_x0000_s113935"/>
                </a:ext>
                <a:ext uri="{FF2B5EF4-FFF2-40B4-BE49-F238E27FC236}">
                  <a16:creationId xmlns:a16="http://schemas.microsoft.com/office/drawing/2014/main" id="{00000000-0008-0000-0400-00000FBD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213360</xdr:colOff>
          <xdr:row>55</xdr:row>
          <xdr:rowOff>22860</xdr:rowOff>
        </xdr:from>
        <xdr:to>
          <xdr:col>15</xdr:col>
          <xdr:colOff>60960</xdr:colOff>
          <xdr:row>56</xdr:row>
          <xdr:rowOff>22860</xdr:rowOff>
        </xdr:to>
        <xdr:sp macro="" textlink="">
          <xdr:nvSpPr>
            <xdr:cNvPr id="113936" name="SD_A_82" hidden="1">
              <a:extLst>
                <a:ext uri="{63B3BB69-23CF-44E3-9099-C40C66FF867C}">
                  <a14:compatExt spid="_x0000_s113936"/>
                </a:ext>
                <a:ext uri="{FF2B5EF4-FFF2-40B4-BE49-F238E27FC236}">
                  <a16:creationId xmlns:a16="http://schemas.microsoft.com/office/drawing/2014/main" id="{00000000-0008-0000-0400-000010BD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213360</xdr:colOff>
          <xdr:row>61</xdr:row>
          <xdr:rowOff>22860</xdr:rowOff>
        </xdr:from>
        <xdr:to>
          <xdr:col>15</xdr:col>
          <xdr:colOff>60960</xdr:colOff>
          <xdr:row>62</xdr:row>
          <xdr:rowOff>22860</xdr:rowOff>
        </xdr:to>
        <xdr:sp macro="" textlink="">
          <xdr:nvSpPr>
            <xdr:cNvPr id="113937" name="SD_A_82" hidden="1">
              <a:extLst>
                <a:ext uri="{63B3BB69-23CF-44E3-9099-C40C66FF867C}">
                  <a14:compatExt spid="_x0000_s113937"/>
                </a:ext>
                <a:ext uri="{FF2B5EF4-FFF2-40B4-BE49-F238E27FC236}">
                  <a16:creationId xmlns:a16="http://schemas.microsoft.com/office/drawing/2014/main" id="{00000000-0008-0000-0400-000011BD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213360</xdr:colOff>
          <xdr:row>60</xdr:row>
          <xdr:rowOff>22860</xdr:rowOff>
        </xdr:from>
        <xdr:to>
          <xdr:col>15</xdr:col>
          <xdr:colOff>60960</xdr:colOff>
          <xdr:row>61</xdr:row>
          <xdr:rowOff>22860</xdr:rowOff>
        </xdr:to>
        <xdr:sp macro="" textlink="">
          <xdr:nvSpPr>
            <xdr:cNvPr id="113938" name="SD_A_82" hidden="1">
              <a:extLst>
                <a:ext uri="{63B3BB69-23CF-44E3-9099-C40C66FF867C}">
                  <a14:compatExt spid="_x0000_s113938"/>
                </a:ext>
                <a:ext uri="{FF2B5EF4-FFF2-40B4-BE49-F238E27FC236}">
                  <a16:creationId xmlns:a16="http://schemas.microsoft.com/office/drawing/2014/main" id="{00000000-0008-0000-0400-000012BD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213360</xdr:colOff>
          <xdr:row>66</xdr:row>
          <xdr:rowOff>22860</xdr:rowOff>
        </xdr:from>
        <xdr:to>
          <xdr:col>15</xdr:col>
          <xdr:colOff>60960</xdr:colOff>
          <xdr:row>67</xdr:row>
          <xdr:rowOff>60960</xdr:rowOff>
        </xdr:to>
        <xdr:sp macro="" textlink="">
          <xdr:nvSpPr>
            <xdr:cNvPr id="113941" name="Check Box 277" hidden="1">
              <a:extLst>
                <a:ext uri="{63B3BB69-23CF-44E3-9099-C40C66FF867C}">
                  <a14:compatExt spid="_x0000_s113941"/>
                </a:ext>
                <a:ext uri="{FF2B5EF4-FFF2-40B4-BE49-F238E27FC236}">
                  <a16:creationId xmlns:a16="http://schemas.microsoft.com/office/drawing/2014/main" id="{00000000-0008-0000-0400-000015BD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213360</xdr:colOff>
          <xdr:row>65</xdr:row>
          <xdr:rowOff>22860</xdr:rowOff>
        </xdr:from>
        <xdr:to>
          <xdr:col>15</xdr:col>
          <xdr:colOff>60960</xdr:colOff>
          <xdr:row>66</xdr:row>
          <xdr:rowOff>60960</xdr:rowOff>
        </xdr:to>
        <xdr:sp macro="" textlink="">
          <xdr:nvSpPr>
            <xdr:cNvPr id="113942" name="Check Box 278" hidden="1">
              <a:extLst>
                <a:ext uri="{63B3BB69-23CF-44E3-9099-C40C66FF867C}">
                  <a14:compatExt spid="_x0000_s113942"/>
                </a:ext>
                <a:ext uri="{FF2B5EF4-FFF2-40B4-BE49-F238E27FC236}">
                  <a16:creationId xmlns:a16="http://schemas.microsoft.com/office/drawing/2014/main" id="{00000000-0008-0000-0400-000016BD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213360</xdr:colOff>
          <xdr:row>29</xdr:row>
          <xdr:rowOff>22860</xdr:rowOff>
        </xdr:from>
        <xdr:to>
          <xdr:col>15</xdr:col>
          <xdr:colOff>60960</xdr:colOff>
          <xdr:row>30</xdr:row>
          <xdr:rowOff>22860</xdr:rowOff>
        </xdr:to>
        <xdr:sp macro="" textlink="">
          <xdr:nvSpPr>
            <xdr:cNvPr id="113943" name="SD_A_82" hidden="1">
              <a:extLst>
                <a:ext uri="{63B3BB69-23CF-44E3-9099-C40C66FF867C}">
                  <a14:compatExt spid="_x0000_s113943"/>
                </a:ext>
                <a:ext uri="{FF2B5EF4-FFF2-40B4-BE49-F238E27FC236}">
                  <a16:creationId xmlns:a16="http://schemas.microsoft.com/office/drawing/2014/main" id="{00000000-0008-0000-0400-000017BD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213360</xdr:colOff>
          <xdr:row>28</xdr:row>
          <xdr:rowOff>22860</xdr:rowOff>
        </xdr:from>
        <xdr:to>
          <xdr:col>15</xdr:col>
          <xdr:colOff>60960</xdr:colOff>
          <xdr:row>29</xdr:row>
          <xdr:rowOff>22860</xdr:rowOff>
        </xdr:to>
        <xdr:sp macro="" textlink="">
          <xdr:nvSpPr>
            <xdr:cNvPr id="113944" name="Check Box 280" hidden="1">
              <a:extLst>
                <a:ext uri="{63B3BB69-23CF-44E3-9099-C40C66FF867C}">
                  <a14:compatExt spid="_x0000_s113944"/>
                </a:ext>
                <a:ext uri="{FF2B5EF4-FFF2-40B4-BE49-F238E27FC236}">
                  <a16:creationId xmlns:a16="http://schemas.microsoft.com/office/drawing/2014/main" id="{00000000-0008-0000-0400-000018BD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xdr:colOff>
          <xdr:row>19</xdr:row>
          <xdr:rowOff>30480</xdr:rowOff>
        </xdr:from>
        <xdr:to>
          <xdr:col>8</xdr:col>
          <xdr:colOff>289560</xdr:colOff>
          <xdr:row>20</xdr:row>
          <xdr:rowOff>0</xdr:rowOff>
        </xdr:to>
        <xdr:sp macro="" textlink="">
          <xdr:nvSpPr>
            <xdr:cNvPr id="74782" name="Check Box 30" descr="Placed in Service" hidden="1">
              <a:extLst>
                <a:ext uri="{63B3BB69-23CF-44E3-9099-C40C66FF867C}">
                  <a14:compatExt spid="_x0000_s74782"/>
                </a:ext>
                <a:ext uri="{FF2B5EF4-FFF2-40B4-BE49-F238E27FC236}">
                  <a16:creationId xmlns:a16="http://schemas.microsoft.com/office/drawing/2014/main" id="{00000000-0008-0000-0600-00001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20</xdr:row>
          <xdr:rowOff>30480</xdr:rowOff>
        </xdr:from>
        <xdr:to>
          <xdr:col>8</xdr:col>
          <xdr:colOff>289560</xdr:colOff>
          <xdr:row>21</xdr:row>
          <xdr:rowOff>0</xdr:rowOff>
        </xdr:to>
        <xdr:sp macro="" textlink="">
          <xdr:nvSpPr>
            <xdr:cNvPr id="74783" name="Check Box 31" descr="Placed in Service" hidden="1">
              <a:extLst>
                <a:ext uri="{63B3BB69-23CF-44E3-9099-C40C66FF867C}">
                  <a14:compatExt spid="_x0000_s74783"/>
                </a:ext>
                <a:ext uri="{FF2B5EF4-FFF2-40B4-BE49-F238E27FC236}">
                  <a16:creationId xmlns:a16="http://schemas.microsoft.com/office/drawing/2014/main" id="{00000000-0008-0000-0600-00001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40</xdr:row>
          <xdr:rowOff>121920</xdr:rowOff>
        </xdr:from>
        <xdr:to>
          <xdr:col>13</xdr:col>
          <xdr:colOff>30480</xdr:colOff>
          <xdr:row>41</xdr:row>
          <xdr:rowOff>7620</xdr:rowOff>
        </xdr:to>
        <xdr:sp macro="" textlink="">
          <xdr:nvSpPr>
            <xdr:cNvPr id="74786" name="Check Box 34" descr="Placed in Service" hidden="1">
              <a:extLst>
                <a:ext uri="{63B3BB69-23CF-44E3-9099-C40C66FF867C}">
                  <a14:compatExt spid="_x0000_s74786"/>
                </a:ext>
                <a:ext uri="{FF2B5EF4-FFF2-40B4-BE49-F238E27FC236}">
                  <a16:creationId xmlns:a16="http://schemas.microsoft.com/office/drawing/2014/main" id="{00000000-0008-0000-0600-00002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1036320</xdr:colOff>
          <xdr:row>48</xdr:row>
          <xdr:rowOff>38100</xdr:rowOff>
        </xdr:from>
        <xdr:to>
          <xdr:col>12</xdr:col>
          <xdr:colOff>0</xdr:colOff>
          <xdr:row>49</xdr:row>
          <xdr:rowOff>38100</xdr:rowOff>
        </xdr:to>
        <xdr:sp macro="" textlink="">
          <xdr:nvSpPr>
            <xdr:cNvPr id="74789" name="Check Box 37" descr="Placed in Service" hidden="1">
              <a:extLst>
                <a:ext uri="{63B3BB69-23CF-44E3-9099-C40C66FF867C}">
                  <a14:compatExt spid="_x0000_s74789"/>
                </a:ext>
                <a:ext uri="{FF2B5EF4-FFF2-40B4-BE49-F238E27FC236}">
                  <a16:creationId xmlns:a16="http://schemas.microsoft.com/office/drawing/2014/main" id="{00000000-0008-0000-0600-00002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41</xdr:row>
          <xdr:rowOff>60960</xdr:rowOff>
        </xdr:from>
        <xdr:to>
          <xdr:col>13</xdr:col>
          <xdr:colOff>60960</xdr:colOff>
          <xdr:row>42</xdr:row>
          <xdr:rowOff>30480</xdr:rowOff>
        </xdr:to>
        <xdr:sp macro="" textlink="">
          <xdr:nvSpPr>
            <xdr:cNvPr id="74793" name="Check Box 41" descr="Placed in Service" hidden="1">
              <a:extLst>
                <a:ext uri="{63B3BB69-23CF-44E3-9099-C40C66FF867C}">
                  <a14:compatExt spid="_x0000_s74793"/>
                </a:ext>
                <a:ext uri="{FF2B5EF4-FFF2-40B4-BE49-F238E27FC236}">
                  <a16:creationId xmlns:a16="http://schemas.microsoft.com/office/drawing/2014/main" id="{00000000-0008-0000-0600-00002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1051560</xdr:colOff>
          <xdr:row>49</xdr:row>
          <xdr:rowOff>38100</xdr:rowOff>
        </xdr:from>
        <xdr:to>
          <xdr:col>12</xdr:col>
          <xdr:colOff>213360</xdr:colOff>
          <xdr:row>50</xdr:row>
          <xdr:rowOff>45720</xdr:rowOff>
        </xdr:to>
        <xdr:sp macro="" textlink="">
          <xdr:nvSpPr>
            <xdr:cNvPr id="74797" name="Check Box 45" descr="Placed in Service" hidden="1">
              <a:extLst>
                <a:ext uri="{63B3BB69-23CF-44E3-9099-C40C66FF867C}">
                  <a14:compatExt spid="_x0000_s74797"/>
                </a:ext>
                <a:ext uri="{FF2B5EF4-FFF2-40B4-BE49-F238E27FC236}">
                  <a16:creationId xmlns:a16="http://schemas.microsoft.com/office/drawing/2014/main" id="{00000000-0008-0000-0600-00002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0</xdr:row>
          <xdr:rowOff>144780</xdr:rowOff>
        </xdr:from>
        <xdr:to>
          <xdr:col>8</xdr:col>
          <xdr:colOff>45720</xdr:colOff>
          <xdr:row>2</xdr:row>
          <xdr:rowOff>137160</xdr:rowOff>
        </xdr:to>
        <xdr:sp macro="" textlink="">
          <xdr:nvSpPr>
            <xdr:cNvPr id="74798" name="Check Box 46" descr="Placed in Service" hidden="1">
              <a:extLst>
                <a:ext uri="{63B3BB69-23CF-44E3-9099-C40C66FF867C}">
                  <a14:compatExt spid="_x0000_s74798"/>
                </a:ext>
                <a:ext uri="{FF2B5EF4-FFF2-40B4-BE49-F238E27FC236}">
                  <a16:creationId xmlns:a16="http://schemas.microsoft.com/office/drawing/2014/main" id="{00000000-0008-0000-0600-00002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0</xdr:row>
          <xdr:rowOff>220980</xdr:rowOff>
        </xdr:from>
        <xdr:to>
          <xdr:col>9</xdr:col>
          <xdr:colOff>99060</xdr:colOff>
          <xdr:row>2</xdr:row>
          <xdr:rowOff>60960</xdr:rowOff>
        </xdr:to>
        <xdr:sp macro="" textlink="">
          <xdr:nvSpPr>
            <xdr:cNvPr id="74799" name="Check Box 47" descr="Placed in Service" hidden="1">
              <a:extLst>
                <a:ext uri="{63B3BB69-23CF-44E3-9099-C40C66FF867C}">
                  <a14:compatExt spid="_x0000_s74799"/>
                </a:ext>
                <a:ext uri="{FF2B5EF4-FFF2-40B4-BE49-F238E27FC236}">
                  <a16:creationId xmlns:a16="http://schemas.microsoft.com/office/drawing/2014/main" id="{00000000-0008-0000-0600-00002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556260</xdr:colOff>
          <xdr:row>40</xdr:row>
          <xdr:rowOff>106680</xdr:rowOff>
        </xdr:from>
        <xdr:to>
          <xdr:col>14</xdr:col>
          <xdr:colOff>22860</xdr:colOff>
          <xdr:row>41</xdr:row>
          <xdr:rowOff>22860</xdr:rowOff>
        </xdr:to>
        <xdr:sp macro="" textlink="">
          <xdr:nvSpPr>
            <xdr:cNvPr id="74812" name="Check Box 60" descr="Placed in Service" hidden="1">
              <a:extLst>
                <a:ext uri="{63B3BB69-23CF-44E3-9099-C40C66FF867C}">
                  <a14:compatExt spid="_x0000_s74812"/>
                </a:ext>
                <a:ext uri="{FF2B5EF4-FFF2-40B4-BE49-F238E27FC236}">
                  <a16:creationId xmlns:a16="http://schemas.microsoft.com/office/drawing/2014/main" id="{00000000-0008-0000-0600-00003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556260</xdr:colOff>
          <xdr:row>41</xdr:row>
          <xdr:rowOff>60960</xdr:rowOff>
        </xdr:from>
        <xdr:to>
          <xdr:col>14</xdr:col>
          <xdr:colOff>22860</xdr:colOff>
          <xdr:row>42</xdr:row>
          <xdr:rowOff>30480</xdr:rowOff>
        </xdr:to>
        <xdr:sp macro="" textlink="">
          <xdr:nvSpPr>
            <xdr:cNvPr id="74813" name="Check Box 61" descr="Placed in Service" hidden="1">
              <a:extLst>
                <a:ext uri="{63B3BB69-23CF-44E3-9099-C40C66FF867C}">
                  <a14:compatExt spid="_x0000_s74813"/>
                </a:ext>
                <a:ext uri="{FF2B5EF4-FFF2-40B4-BE49-F238E27FC236}">
                  <a16:creationId xmlns:a16="http://schemas.microsoft.com/office/drawing/2014/main" id="{00000000-0008-0000-0600-00003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48</xdr:row>
          <xdr:rowOff>0</xdr:rowOff>
        </xdr:from>
        <xdr:to>
          <xdr:col>13</xdr:col>
          <xdr:colOff>289560</xdr:colOff>
          <xdr:row>49</xdr:row>
          <xdr:rowOff>76200</xdr:rowOff>
        </xdr:to>
        <xdr:sp macro="" textlink="">
          <xdr:nvSpPr>
            <xdr:cNvPr id="74814" name="Check Box 62" descr="Placed in Service" hidden="1">
              <a:extLst>
                <a:ext uri="{63B3BB69-23CF-44E3-9099-C40C66FF867C}">
                  <a14:compatExt spid="_x0000_s74814"/>
                </a:ext>
                <a:ext uri="{FF2B5EF4-FFF2-40B4-BE49-F238E27FC236}">
                  <a16:creationId xmlns:a16="http://schemas.microsoft.com/office/drawing/2014/main" id="{00000000-0008-0000-0600-00003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49</xdr:row>
          <xdr:rowOff>22860</xdr:rowOff>
        </xdr:from>
        <xdr:to>
          <xdr:col>13</xdr:col>
          <xdr:colOff>411480</xdr:colOff>
          <xdr:row>50</xdr:row>
          <xdr:rowOff>83820</xdr:rowOff>
        </xdr:to>
        <xdr:sp macro="" textlink="">
          <xdr:nvSpPr>
            <xdr:cNvPr id="74815" name="Check Box 63" descr="Placed in Service" hidden="1">
              <a:extLst>
                <a:ext uri="{63B3BB69-23CF-44E3-9099-C40C66FF867C}">
                  <a14:compatExt spid="_x0000_s74815"/>
                </a:ext>
                <a:ext uri="{FF2B5EF4-FFF2-40B4-BE49-F238E27FC236}">
                  <a16:creationId xmlns:a16="http://schemas.microsoft.com/office/drawing/2014/main" id="{00000000-0008-0000-0600-00003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18</xdr:row>
          <xdr:rowOff>60960</xdr:rowOff>
        </xdr:from>
        <xdr:to>
          <xdr:col>8</xdr:col>
          <xdr:colOff>304800</xdr:colOff>
          <xdr:row>18</xdr:row>
          <xdr:rowOff>259080</xdr:rowOff>
        </xdr:to>
        <xdr:sp macro="" textlink="">
          <xdr:nvSpPr>
            <xdr:cNvPr id="74833" name="SD_A_35" hidden="1">
              <a:extLst>
                <a:ext uri="{63B3BB69-23CF-44E3-9099-C40C66FF867C}">
                  <a14:compatExt spid="_x0000_s74833"/>
                </a:ext>
                <a:ext uri="{FF2B5EF4-FFF2-40B4-BE49-F238E27FC236}">
                  <a16:creationId xmlns:a16="http://schemas.microsoft.com/office/drawing/2014/main" id="{00000000-0008-0000-0600-0000512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579120</xdr:colOff>
          <xdr:row>48</xdr:row>
          <xdr:rowOff>0</xdr:rowOff>
        </xdr:from>
        <xdr:to>
          <xdr:col>14</xdr:col>
          <xdr:colOff>45720</xdr:colOff>
          <xdr:row>49</xdr:row>
          <xdr:rowOff>83820</xdr:rowOff>
        </xdr:to>
        <xdr:sp macro="" textlink="">
          <xdr:nvSpPr>
            <xdr:cNvPr id="74834" name="Check Box 82" descr="Placed in Service" hidden="1">
              <a:extLst>
                <a:ext uri="{63B3BB69-23CF-44E3-9099-C40C66FF867C}">
                  <a14:compatExt spid="_x0000_s74834"/>
                </a:ext>
                <a:ext uri="{FF2B5EF4-FFF2-40B4-BE49-F238E27FC236}">
                  <a16:creationId xmlns:a16="http://schemas.microsoft.com/office/drawing/2014/main" id="{00000000-0008-0000-0600-00005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579120</xdr:colOff>
          <xdr:row>49</xdr:row>
          <xdr:rowOff>22860</xdr:rowOff>
        </xdr:from>
        <xdr:to>
          <xdr:col>14</xdr:col>
          <xdr:colOff>160020</xdr:colOff>
          <xdr:row>50</xdr:row>
          <xdr:rowOff>83820</xdr:rowOff>
        </xdr:to>
        <xdr:sp macro="" textlink="">
          <xdr:nvSpPr>
            <xdr:cNvPr id="74835" name="Check Box 83" descr="Placed in Service" hidden="1">
              <a:extLst>
                <a:ext uri="{63B3BB69-23CF-44E3-9099-C40C66FF867C}">
                  <a14:compatExt spid="_x0000_s74835"/>
                </a:ext>
                <a:ext uri="{FF2B5EF4-FFF2-40B4-BE49-F238E27FC236}">
                  <a16:creationId xmlns:a16="http://schemas.microsoft.com/office/drawing/2014/main" id="{00000000-0008-0000-0600-00005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12</xdr:row>
          <xdr:rowOff>106680</xdr:rowOff>
        </xdr:from>
        <xdr:to>
          <xdr:col>2</xdr:col>
          <xdr:colOff>38100</xdr:colOff>
          <xdr:row>13</xdr:row>
          <xdr:rowOff>7620</xdr:rowOff>
        </xdr:to>
        <xdr:sp macro="" textlink="">
          <xdr:nvSpPr>
            <xdr:cNvPr id="74842" name="SD_A_91" hidden="1">
              <a:extLst>
                <a:ext uri="{63B3BB69-23CF-44E3-9099-C40C66FF867C}">
                  <a14:compatExt spid="_x0000_s74842"/>
                </a:ext>
                <a:ext uri="{FF2B5EF4-FFF2-40B4-BE49-F238E27FC236}">
                  <a16:creationId xmlns:a16="http://schemas.microsoft.com/office/drawing/2014/main" id="{00000000-0008-0000-0600-00005A24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22860</xdr:colOff>
          <xdr:row>37</xdr:row>
          <xdr:rowOff>175260</xdr:rowOff>
        </xdr:from>
        <xdr:to>
          <xdr:col>13</xdr:col>
          <xdr:colOff>30480</xdr:colOff>
          <xdr:row>39</xdr:row>
          <xdr:rowOff>0</xdr:rowOff>
        </xdr:to>
        <xdr:sp macro="" textlink="">
          <xdr:nvSpPr>
            <xdr:cNvPr id="6408" name="Check Box 264" hidden="1">
              <a:extLst>
                <a:ext uri="{63B3BB69-23CF-44E3-9099-C40C66FF867C}">
                  <a14:compatExt spid="_x0000_s6408"/>
                </a:ext>
                <a:ext uri="{FF2B5EF4-FFF2-40B4-BE49-F238E27FC236}">
                  <a16:creationId xmlns:a16="http://schemas.microsoft.com/office/drawing/2014/main" id="{00000000-0008-0000-0700-00000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30</xdr:row>
          <xdr:rowOff>7620</xdr:rowOff>
        </xdr:from>
        <xdr:to>
          <xdr:col>6</xdr:col>
          <xdr:colOff>22860</xdr:colOff>
          <xdr:row>31</xdr:row>
          <xdr:rowOff>22860</xdr:rowOff>
        </xdr:to>
        <xdr:sp macro="" textlink="">
          <xdr:nvSpPr>
            <xdr:cNvPr id="6410" name="Check Box 266" hidden="1">
              <a:extLst>
                <a:ext uri="{63B3BB69-23CF-44E3-9099-C40C66FF867C}">
                  <a14:compatExt spid="_x0000_s6410"/>
                </a:ext>
                <a:ext uri="{FF2B5EF4-FFF2-40B4-BE49-F238E27FC236}">
                  <a16:creationId xmlns:a16="http://schemas.microsoft.com/office/drawing/2014/main" id="{00000000-0008-0000-0700-00000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29</xdr:row>
          <xdr:rowOff>30480</xdr:rowOff>
        </xdr:from>
        <xdr:to>
          <xdr:col>6</xdr:col>
          <xdr:colOff>182880</xdr:colOff>
          <xdr:row>30</xdr:row>
          <xdr:rowOff>22860</xdr:rowOff>
        </xdr:to>
        <xdr:sp macro="" textlink="">
          <xdr:nvSpPr>
            <xdr:cNvPr id="6411" name="Check Box 267" hidden="1">
              <a:extLst>
                <a:ext uri="{63B3BB69-23CF-44E3-9099-C40C66FF867C}">
                  <a14:compatExt spid="_x0000_s6411"/>
                </a:ext>
                <a:ext uri="{FF2B5EF4-FFF2-40B4-BE49-F238E27FC236}">
                  <a16:creationId xmlns:a16="http://schemas.microsoft.com/office/drawing/2014/main" id="{00000000-0008-0000-0700-00000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29</xdr:row>
          <xdr:rowOff>45720</xdr:rowOff>
        </xdr:from>
        <xdr:to>
          <xdr:col>10</xdr:col>
          <xdr:colOff>99060</xdr:colOff>
          <xdr:row>30</xdr:row>
          <xdr:rowOff>22860</xdr:rowOff>
        </xdr:to>
        <xdr:sp macro="" textlink="">
          <xdr:nvSpPr>
            <xdr:cNvPr id="6412" name="Check Box 268" hidden="1">
              <a:extLst>
                <a:ext uri="{63B3BB69-23CF-44E3-9099-C40C66FF867C}">
                  <a14:compatExt spid="_x0000_s6412"/>
                </a:ext>
                <a:ext uri="{FF2B5EF4-FFF2-40B4-BE49-F238E27FC236}">
                  <a16:creationId xmlns:a16="http://schemas.microsoft.com/office/drawing/2014/main" id="{00000000-0008-0000-0700-00000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30</xdr:row>
          <xdr:rowOff>0</xdr:rowOff>
        </xdr:from>
        <xdr:to>
          <xdr:col>10</xdr:col>
          <xdr:colOff>99060</xdr:colOff>
          <xdr:row>31</xdr:row>
          <xdr:rowOff>30480</xdr:rowOff>
        </xdr:to>
        <xdr:sp macro="" textlink="">
          <xdr:nvSpPr>
            <xdr:cNvPr id="6413" name="Check Box 269" hidden="1">
              <a:extLst>
                <a:ext uri="{63B3BB69-23CF-44E3-9099-C40C66FF867C}">
                  <a14:compatExt spid="_x0000_s6413"/>
                </a:ext>
                <a:ext uri="{FF2B5EF4-FFF2-40B4-BE49-F238E27FC236}">
                  <a16:creationId xmlns:a16="http://schemas.microsoft.com/office/drawing/2014/main" id="{00000000-0008-0000-0700-00000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213360</xdr:colOff>
          <xdr:row>30</xdr:row>
          <xdr:rowOff>22860</xdr:rowOff>
        </xdr:from>
        <xdr:to>
          <xdr:col>16</xdr:col>
          <xdr:colOff>99060</xdr:colOff>
          <xdr:row>31</xdr:row>
          <xdr:rowOff>38100</xdr:rowOff>
        </xdr:to>
        <xdr:sp macro="" textlink="">
          <xdr:nvSpPr>
            <xdr:cNvPr id="6414" name="Check Box 270" hidden="1">
              <a:extLst>
                <a:ext uri="{63B3BB69-23CF-44E3-9099-C40C66FF867C}">
                  <a14:compatExt spid="_x0000_s6414"/>
                </a:ext>
                <a:ext uri="{FF2B5EF4-FFF2-40B4-BE49-F238E27FC236}">
                  <a16:creationId xmlns:a16="http://schemas.microsoft.com/office/drawing/2014/main" id="{00000000-0008-0000-0700-00000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213360</xdr:colOff>
          <xdr:row>29</xdr:row>
          <xdr:rowOff>30480</xdr:rowOff>
        </xdr:from>
        <xdr:to>
          <xdr:col>16</xdr:col>
          <xdr:colOff>99060</xdr:colOff>
          <xdr:row>30</xdr:row>
          <xdr:rowOff>22860</xdr:rowOff>
        </xdr:to>
        <xdr:sp macro="" textlink="">
          <xdr:nvSpPr>
            <xdr:cNvPr id="6415" name="Check Box 271" hidden="1">
              <a:extLst>
                <a:ext uri="{63B3BB69-23CF-44E3-9099-C40C66FF867C}">
                  <a14:compatExt spid="_x0000_s6415"/>
                </a:ext>
                <a:ext uri="{FF2B5EF4-FFF2-40B4-BE49-F238E27FC236}">
                  <a16:creationId xmlns:a16="http://schemas.microsoft.com/office/drawing/2014/main" id="{00000000-0008-0000-0700-00000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373380</xdr:colOff>
          <xdr:row>30</xdr:row>
          <xdr:rowOff>7620</xdr:rowOff>
        </xdr:from>
        <xdr:to>
          <xdr:col>19</xdr:col>
          <xdr:colOff>106680</xdr:colOff>
          <xdr:row>31</xdr:row>
          <xdr:rowOff>22860</xdr:rowOff>
        </xdr:to>
        <xdr:sp macro="" textlink="">
          <xdr:nvSpPr>
            <xdr:cNvPr id="6416" name="Check Box 272" hidden="1">
              <a:extLst>
                <a:ext uri="{63B3BB69-23CF-44E3-9099-C40C66FF867C}">
                  <a14:compatExt spid="_x0000_s6416"/>
                </a:ext>
                <a:ext uri="{FF2B5EF4-FFF2-40B4-BE49-F238E27FC236}">
                  <a16:creationId xmlns:a16="http://schemas.microsoft.com/office/drawing/2014/main" id="{00000000-0008-0000-0700-00001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373380</xdr:colOff>
          <xdr:row>29</xdr:row>
          <xdr:rowOff>30480</xdr:rowOff>
        </xdr:from>
        <xdr:to>
          <xdr:col>19</xdr:col>
          <xdr:colOff>106680</xdr:colOff>
          <xdr:row>30</xdr:row>
          <xdr:rowOff>22860</xdr:rowOff>
        </xdr:to>
        <xdr:sp macro="" textlink="">
          <xdr:nvSpPr>
            <xdr:cNvPr id="6417" name="Check Box 273" hidden="1">
              <a:extLst>
                <a:ext uri="{63B3BB69-23CF-44E3-9099-C40C66FF867C}">
                  <a14:compatExt spid="_x0000_s6417"/>
                </a:ext>
                <a:ext uri="{FF2B5EF4-FFF2-40B4-BE49-F238E27FC236}">
                  <a16:creationId xmlns:a16="http://schemas.microsoft.com/office/drawing/2014/main" id="{00000000-0008-0000-0700-00001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31</xdr:row>
          <xdr:rowOff>0</xdr:rowOff>
        </xdr:from>
        <xdr:to>
          <xdr:col>6</xdr:col>
          <xdr:colOff>182880</xdr:colOff>
          <xdr:row>32</xdr:row>
          <xdr:rowOff>30480</xdr:rowOff>
        </xdr:to>
        <xdr:sp macro="" textlink="">
          <xdr:nvSpPr>
            <xdr:cNvPr id="6418" name="Check Box 274" hidden="1">
              <a:extLst>
                <a:ext uri="{63B3BB69-23CF-44E3-9099-C40C66FF867C}">
                  <a14:compatExt spid="_x0000_s6418"/>
                </a:ext>
                <a:ext uri="{FF2B5EF4-FFF2-40B4-BE49-F238E27FC236}">
                  <a16:creationId xmlns:a16="http://schemas.microsoft.com/office/drawing/2014/main" id="{00000000-0008-0000-0700-00001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31</xdr:row>
          <xdr:rowOff>7620</xdr:rowOff>
        </xdr:from>
        <xdr:to>
          <xdr:col>11</xdr:col>
          <xdr:colOff>99060</xdr:colOff>
          <xdr:row>32</xdr:row>
          <xdr:rowOff>38100</xdr:rowOff>
        </xdr:to>
        <xdr:sp macro="" textlink="">
          <xdr:nvSpPr>
            <xdr:cNvPr id="6419" name="Check Box 275" hidden="1">
              <a:extLst>
                <a:ext uri="{63B3BB69-23CF-44E3-9099-C40C66FF867C}">
                  <a14:compatExt spid="_x0000_s6419"/>
                </a:ext>
                <a:ext uri="{FF2B5EF4-FFF2-40B4-BE49-F238E27FC236}">
                  <a16:creationId xmlns:a16="http://schemas.microsoft.com/office/drawing/2014/main" id="{00000000-0008-0000-0700-00001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213360</xdr:colOff>
          <xdr:row>31</xdr:row>
          <xdr:rowOff>22860</xdr:rowOff>
        </xdr:from>
        <xdr:to>
          <xdr:col>16</xdr:col>
          <xdr:colOff>251460</xdr:colOff>
          <xdr:row>32</xdr:row>
          <xdr:rowOff>45720</xdr:rowOff>
        </xdr:to>
        <xdr:sp macro="" textlink="">
          <xdr:nvSpPr>
            <xdr:cNvPr id="6420" name="Check Box 276" hidden="1">
              <a:extLst>
                <a:ext uri="{63B3BB69-23CF-44E3-9099-C40C66FF867C}">
                  <a14:compatExt spid="_x0000_s6420"/>
                </a:ext>
                <a:ext uri="{FF2B5EF4-FFF2-40B4-BE49-F238E27FC236}">
                  <a16:creationId xmlns:a16="http://schemas.microsoft.com/office/drawing/2014/main" id="{00000000-0008-0000-0700-00001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464820</xdr:colOff>
          <xdr:row>48</xdr:row>
          <xdr:rowOff>22860</xdr:rowOff>
        </xdr:from>
        <xdr:to>
          <xdr:col>9</xdr:col>
          <xdr:colOff>144780</xdr:colOff>
          <xdr:row>49</xdr:row>
          <xdr:rowOff>38100</xdr:rowOff>
        </xdr:to>
        <xdr:sp macro="" textlink="">
          <xdr:nvSpPr>
            <xdr:cNvPr id="6429" name="SD_A_77" hidden="1">
              <a:extLst>
                <a:ext uri="{63B3BB69-23CF-44E3-9099-C40C66FF867C}">
                  <a14:compatExt spid="_x0000_s6429"/>
                </a:ext>
                <a:ext uri="{FF2B5EF4-FFF2-40B4-BE49-F238E27FC236}">
                  <a16:creationId xmlns:a16="http://schemas.microsoft.com/office/drawing/2014/main" id="{00000000-0008-0000-0700-00001D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48</xdr:row>
          <xdr:rowOff>22860</xdr:rowOff>
        </xdr:from>
        <xdr:to>
          <xdr:col>11</xdr:col>
          <xdr:colOff>495300</xdr:colOff>
          <xdr:row>49</xdr:row>
          <xdr:rowOff>38100</xdr:rowOff>
        </xdr:to>
        <xdr:sp macro="" textlink="">
          <xdr:nvSpPr>
            <xdr:cNvPr id="6430" name="SD_A_77" hidden="1">
              <a:extLst>
                <a:ext uri="{63B3BB69-23CF-44E3-9099-C40C66FF867C}">
                  <a14:compatExt spid="_x0000_s6430"/>
                </a:ext>
                <a:ext uri="{FF2B5EF4-FFF2-40B4-BE49-F238E27FC236}">
                  <a16:creationId xmlns:a16="http://schemas.microsoft.com/office/drawing/2014/main" id="{00000000-0008-0000-0700-00001E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0</xdr:rowOff>
        </xdr:from>
        <xdr:to>
          <xdr:col>3</xdr:col>
          <xdr:colOff>45720</xdr:colOff>
          <xdr:row>53</xdr:row>
          <xdr:rowOff>22860</xdr:rowOff>
        </xdr:to>
        <xdr:sp macro="" textlink="">
          <xdr:nvSpPr>
            <xdr:cNvPr id="6461" name="SD_A_86" hidden="1">
              <a:extLst>
                <a:ext uri="{63B3BB69-23CF-44E3-9099-C40C66FF867C}">
                  <a14:compatExt spid="_x0000_s6461"/>
                </a:ext>
                <a:ext uri="{FF2B5EF4-FFF2-40B4-BE49-F238E27FC236}">
                  <a16:creationId xmlns:a16="http://schemas.microsoft.com/office/drawing/2014/main" id="{00000000-0008-0000-0700-00003D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45720</xdr:colOff>
          <xdr:row>54</xdr:row>
          <xdr:rowOff>22860</xdr:rowOff>
        </xdr:to>
        <xdr:sp macro="" textlink="">
          <xdr:nvSpPr>
            <xdr:cNvPr id="6463" name="SD_A_87" hidden="1">
              <a:extLst>
                <a:ext uri="{63B3BB69-23CF-44E3-9099-C40C66FF867C}">
                  <a14:compatExt spid="_x0000_s6463"/>
                </a:ext>
                <a:ext uri="{FF2B5EF4-FFF2-40B4-BE49-F238E27FC236}">
                  <a16:creationId xmlns:a16="http://schemas.microsoft.com/office/drawing/2014/main" id="{00000000-0008-0000-0700-00003F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40</xdr:row>
          <xdr:rowOff>0</xdr:rowOff>
        </xdr:from>
        <xdr:to>
          <xdr:col>4</xdr:col>
          <xdr:colOff>76200</xdr:colOff>
          <xdr:row>41</xdr:row>
          <xdr:rowOff>38100</xdr:rowOff>
        </xdr:to>
        <xdr:sp macro="" textlink="">
          <xdr:nvSpPr>
            <xdr:cNvPr id="6470" name="SD_A_92" hidden="1">
              <a:extLst>
                <a:ext uri="{63B3BB69-23CF-44E3-9099-C40C66FF867C}">
                  <a14:compatExt spid="_x0000_s6470"/>
                </a:ext>
                <a:ext uri="{FF2B5EF4-FFF2-40B4-BE49-F238E27FC236}">
                  <a16:creationId xmlns:a16="http://schemas.microsoft.com/office/drawing/2014/main" id="{00000000-0008-0000-0700-000046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33</xdr:row>
          <xdr:rowOff>182880</xdr:rowOff>
        </xdr:from>
        <xdr:to>
          <xdr:col>13</xdr:col>
          <xdr:colOff>22860</xdr:colOff>
          <xdr:row>35</xdr:row>
          <xdr:rowOff>22860</xdr:rowOff>
        </xdr:to>
        <xdr:sp macro="" textlink="">
          <xdr:nvSpPr>
            <xdr:cNvPr id="6472" name="SD_A_93" hidden="1">
              <a:extLst>
                <a:ext uri="{63B3BB69-23CF-44E3-9099-C40C66FF867C}">
                  <a14:compatExt spid="_x0000_s6472"/>
                </a:ext>
                <a:ext uri="{FF2B5EF4-FFF2-40B4-BE49-F238E27FC236}">
                  <a16:creationId xmlns:a16="http://schemas.microsoft.com/office/drawing/2014/main" id="{00000000-0008-0000-0700-000048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34</xdr:row>
          <xdr:rowOff>182880</xdr:rowOff>
        </xdr:from>
        <xdr:to>
          <xdr:col>13</xdr:col>
          <xdr:colOff>22860</xdr:colOff>
          <xdr:row>36</xdr:row>
          <xdr:rowOff>22860</xdr:rowOff>
        </xdr:to>
        <xdr:sp macro="" textlink="">
          <xdr:nvSpPr>
            <xdr:cNvPr id="6474" name="SD_A_94" hidden="1">
              <a:extLst>
                <a:ext uri="{63B3BB69-23CF-44E3-9099-C40C66FF867C}">
                  <a14:compatExt spid="_x0000_s6474"/>
                </a:ext>
                <a:ext uri="{FF2B5EF4-FFF2-40B4-BE49-F238E27FC236}">
                  <a16:creationId xmlns:a16="http://schemas.microsoft.com/office/drawing/2014/main" id="{00000000-0008-0000-0700-00004A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35</xdr:row>
          <xdr:rowOff>175260</xdr:rowOff>
        </xdr:from>
        <xdr:to>
          <xdr:col>13</xdr:col>
          <xdr:colOff>22860</xdr:colOff>
          <xdr:row>37</xdr:row>
          <xdr:rowOff>22860</xdr:rowOff>
        </xdr:to>
        <xdr:sp macro="" textlink="">
          <xdr:nvSpPr>
            <xdr:cNvPr id="6476" name="SD_A_95" hidden="1">
              <a:extLst>
                <a:ext uri="{63B3BB69-23CF-44E3-9099-C40C66FF867C}">
                  <a14:compatExt spid="_x0000_s6476"/>
                </a:ext>
                <a:ext uri="{FF2B5EF4-FFF2-40B4-BE49-F238E27FC236}">
                  <a16:creationId xmlns:a16="http://schemas.microsoft.com/office/drawing/2014/main" id="{00000000-0008-0000-0700-00004C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38</xdr:row>
          <xdr:rowOff>160020</xdr:rowOff>
        </xdr:from>
        <xdr:to>
          <xdr:col>13</xdr:col>
          <xdr:colOff>22860</xdr:colOff>
          <xdr:row>40</xdr:row>
          <xdr:rowOff>0</xdr:rowOff>
        </xdr:to>
        <xdr:sp macro="" textlink="">
          <xdr:nvSpPr>
            <xdr:cNvPr id="6480" name="SD_A_97" hidden="1">
              <a:extLst>
                <a:ext uri="{63B3BB69-23CF-44E3-9099-C40C66FF867C}">
                  <a14:compatExt spid="_x0000_s6480"/>
                </a:ext>
                <a:ext uri="{FF2B5EF4-FFF2-40B4-BE49-F238E27FC236}">
                  <a16:creationId xmlns:a16="http://schemas.microsoft.com/office/drawing/2014/main" id="{00000000-0008-0000-0700-000050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39</xdr:row>
          <xdr:rowOff>175260</xdr:rowOff>
        </xdr:from>
        <xdr:to>
          <xdr:col>13</xdr:col>
          <xdr:colOff>22860</xdr:colOff>
          <xdr:row>41</xdr:row>
          <xdr:rowOff>22860</xdr:rowOff>
        </xdr:to>
        <xdr:sp macro="" textlink="">
          <xdr:nvSpPr>
            <xdr:cNvPr id="6482" name="SD_A_98" hidden="1">
              <a:extLst>
                <a:ext uri="{63B3BB69-23CF-44E3-9099-C40C66FF867C}">
                  <a14:compatExt spid="_x0000_s6482"/>
                </a:ext>
                <a:ext uri="{FF2B5EF4-FFF2-40B4-BE49-F238E27FC236}">
                  <a16:creationId xmlns:a16="http://schemas.microsoft.com/office/drawing/2014/main" id="{00000000-0008-0000-0700-000052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40</xdr:row>
          <xdr:rowOff>182880</xdr:rowOff>
        </xdr:from>
        <xdr:to>
          <xdr:col>13</xdr:col>
          <xdr:colOff>22860</xdr:colOff>
          <xdr:row>42</xdr:row>
          <xdr:rowOff>22860</xdr:rowOff>
        </xdr:to>
        <xdr:sp macro="" textlink="">
          <xdr:nvSpPr>
            <xdr:cNvPr id="6484" name="SD_A_99" hidden="1">
              <a:extLst>
                <a:ext uri="{63B3BB69-23CF-44E3-9099-C40C66FF867C}">
                  <a14:compatExt spid="_x0000_s6484"/>
                </a:ext>
                <a:ext uri="{FF2B5EF4-FFF2-40B4-BE49-F238E27FC236}">
                  <a16:creationId xmlns:a16="http://schemas.microsoft.com/office/drawing/2014/main" id="{00000000-0008-0000-0700-000054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36</xdr:row>
          <xdr:rowOff>175260</xdr:rowOff>
        </xdr:from>
        <xdr:to>
          <xdr:col>13</xdr:col>
          <xdr:colOff>30480</xdr:colOff>
          <xdr:row>38</xdr:row>
          <xdr:rowOff>0</xdr:rowOff>
        </xdr:to>
        <xdr:sp macro="" textlink="">
          <xdr:nvSpPr>
            <xdr:cNvPr id="6485" name="Check Box 341" hidden="1">
              <a:extLst>
                <a:ext uri="{63B3BB69-23CF-44E3-9099-C40C66FF867C}">
                  <a14:compatExt spid="_x0000_s6485"/>
                </a:ext>
                <a:ext uri="{FF2B5EF4-FFF2-40B4-BE49-F238E27FC236}">
                  <a16:creationId xmlns:a16="http://schemas.microsoft.com/office/drawing/2014/main" id="{00000000-0008-0000-0700-00005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41</xdr:row>
          <xdr:rowOff>182880</xdr:rowOff>
        </xdr:from>
        <xdr:to>
          <xdr:col>13</xdr:col>
          <xdr:colOff>22860</xdr:colOff>
          <xdr:row>43</xdr:row>
          <xdr:rowOff>22860</xdr:rowOff>
        </xdr:to>
        <xdr:sp macro="" textlink="">
          <xdr:nvSpPr>
            <xdr:cNvPr id="6486" name="SD_A_99" hidden="1">
              <a:extLst>
                <a:ext uri="{63B3BB69-23CF-44E3-9099-C40C66FF867C}">
                  <a14:compatExt spid="_x0000_s6486"/>
                </a:ext>
                <a:ext uri="{FF2B5EF4-FFF2-40B4-BE49-F238E27FC236}">
                  <a16:creationId xmlns:a16="http://schemas.microsoft.com/office/drawing/2014/main" id="{00000000-0008-0000-0700-000056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42</xdr:row>
          <xdr:rowOff>182880</xdr:rowOff>
        </xdr:from>
        <xdr:to>
          <xdr:col>13</xdr:col>
          <xdr:colOff>22860</xdr:colOff>
          <xdr:row>44</xdr:row>
          <xdr:rowOff>22860</xdr:rowOff>
        </xdr:to>
        <xdr:sp macro="" textlink="">
          <xdr:nvSpPr>
            <xdr:cNvPr id="6487" name="SD_A_99" hidden="1">
              <a:extLst>
                <a:ext uri="{63B3BB69-23CF-44E3-9099-C40C66FF867C}">
                  <a14:compatExt spid="_x0000_s6487"/>
                </a:ext>
                <a:ext uri="{FF2B5EF4-FFF2-40B4-BE49-F238E27FC236}">
                  <a16:creationId xmlns:a16="http://schemas.microsoft.com/office/drawing/2014/main" id="{00000000-0008-0000-0700-000057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43</xdr:row>
          <xdr:rowOff>182880</xdr:rowOff>
        </xdr:from>
        <xdr:to>
          <xdr:col>13</xdr:col>
          <xdr:colOff>22860</xdr:colOff>
          <xdr:row>45</xdr:row>
          <xdr:rowOff>22860</xdr:rowOff>
        </xdr:to>
        <xdr:sp macro="" textlink="">
          <xdr:nvSpPr>
            <xdr:cNvPr id="6488" name="SD_A_99" hidden="1">
              <a:extLst>
                <a:ext uri="{63B3BB69-23CF-44E3-9099-C40C66FF867C}">
                  <a14:compatExt spid="_x0000_s6488"/>
                </a:ext>
                <a:ext uri="{FF2B5EF4-FFF2-40B4-BE49-F238E27FC236}">
                  <a16:creationId xmlns:a16="http://schemas.microsoft.com/office/drawing/2014/main" id="{00000000-0008-0000-0700-000058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44</xdr:row>
          <xdr:rowOff>160020</xdr:rowOff>
        </xdr:from>
        <xdr:to>
          <xdr:col>13</xdr:col>
          <xdr:colOff>30480</xdr:colOff>
          <xdr:row>46</xdr:row>
          <xdr:rowOff>0</xdr:rowOff>
        </xdr:to>
        <xdr:sp macro="" textlink="">
          <xdr:nvSpPr>
            <xdr:cNvPr id="6489" name="SD_A_99" hidden="1">
              <a:extLst>
                <a:ext uri="{63B3BB69-23CF-44E3-9099-C40C66FF867C}">
                  <a14:compatExt spid="_x0000_s6489"/>
                </a:ext>
                <a:ext uri="{FF2B5EF4-FFF2-40B4-BE49-F238E27FC236}">
                  <a16:creationId xmlns:a16="http://schemas.microsoft.com/office/drawing/2014/main" id="{00000000-0008-0000-0700-0000591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373380</xdr:colOff>
          <xdr:row>31</xdr:row>
          <xdr:rowOff>30480</xdr:rowOff>
        </xdr:from>
        <xdr:to>
          <xdr:col>19</xdr:col>
          <xdr:colOff>106680</xdr:colOff>
          <xdr:row>32</xdr:row>
          <xdr:rowOff>45720</xdr:rowOff>
        </xdr:to>
        <xdr:sp macro="" textlink="">
          <xdr:nvSpPr>
            <xdr:cNvPr id="6491" name="Check Box 347" hidden="1">
              <a:extLst>
                <a:ext uri="{63B3BB69-23CF-44E3-9099-C40C66FF867C}">
                  <a14:compatExt spid="_x0000_s6491"/>
                </a:ext>
                <a:ext uri="{FF2B5EF4-FFF2-40B4-BE49-F238E27FC236}">
                  <a16:creationId xmlns:a16="http://schemas.microsoft.com/office/drawing/2014/main" id="{00000000-0008-0000-0700-00005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68580</xdr:colOff>
          <xdr:row>15</xdr:row>
          <xdr:rowOff>99060</xdr:rowOff>
        </xdr:from>
        <xdr:to>
          <xdr:col>3</xdr:col>
          <xdr:colOff>60960</xdr:colOff>
          <xdr:row>16</xdr:row>
          <xdr:rowOff>22860</xdr:rowOff>
        </xdr:to>
        <xdr:sp macro="" textlink="">
          <xdr:nvSpPr>
            <xdr:cNvPr id="205906" name="Check Box 82" descr="Placed in Service" hidden="1">
              <a:extLst>
                <a:ext uri="{63B3BB69-23CF-44E3-9099-C40C66FF867C}">
                  <a14:compatExt spid="_x0000_s205906"/>
                </a:ext>
                <a:ext uri="{FF2B5EF4-FFF2-40B4-BE49-F238E27FC236}">
                  <a16:creationId xmlns:a16="http://schemas.microsoft.com/office/drawing/2014/main" id="{00000000-0008-0000-0800-000052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16</xdr:row>
          <xdr:rowOff>60960</xdr:rowOff>
        </xdr:from>
        <xdr:to>
          <xdr:col>3</xdr:col>
          <xdr:colOff>76200</xdr:colOff>
          <xdr:row>17</xdr:row>
          <xdr:rowOff>60960</xdr:rowOff>
        </xdr:to>
        <xdr:sp macro="" textlink="">
          <xdr:nvSpPr>
            <xdr:cNvPr id="205908" name="Check Box 84" descr="Placed in Service" hidden="1">
              <a:extLst>
                <a:ext uri="{63B3BB69-23CF-44E3-9099-C40C66FF867C}">
                  <a14:compatExt spid="_x0000_s205908"/>
                </a:ext>
                <a:ext uri="{FF2B5EF4-FFF2-40B4-BE49-F238E27FC236}">
                  <a16:creationId xmlns:a16="http://schemas.microsoft.com/office/drawing/2014/main" id="{00000000-0008-0000-0800-000054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17</xdr:row>
          <xdr:rowOff>30480</xdr:rowOff>
        </xdr:from>
        <xdr:to>
          <xdr:col>3</xdr:col>
          <xdr:colOff>99060</xdr:colOff>
          <xdr:row>18</xdr:row>
          <xdr:rowOff>76200</xdr:rowOff>
        </xdr:to>
        <xdr:sp macro="" textlink="">
          <xdr:nvSpPr>
            <xdr:cNvPr id="205909" name="Check Box 85" descr="Placed in Service" hidden="1">
              <a:extLst>
                <a:ext uri="{63B3BB69-23CF-44E3-9099-C40C66FF867C}">
                  <a14:compatExt spid="_x0000_s205909"/>
                </a:ext>
                <a:ext uri="{FF2B5EF4-FFF2-40B4-BE49-F238E27FC236}">
                  <a16:creationId xmlns:a16="http://schemas.microsoft.com/office/drawing/2014/main" id="{00000000-0008-0000-0800-000055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365760</xdr:colOff>
          <xdr:row>10</xdr:row>
          <xdr:rowOff>38100</xdr:rowOff>
        </xdr:from>
        <xdr:to>
          <xdr:col>13</xdr:col>
          <xdr:colOff>251460</xdr:colOff>
          <xdr:row>11</xdr:row>
          <xdr:rowOff>22860</xdr:rowOff>
        </xdr:to>
        <xdr:sp macro="" textlink="">
          <xdr:nvSpPr>
            <xdr:cNvPr id="205942" name="Check Box 118" hidden="1">
              <a:extLst>
                <a:ext uri="{63B3BB69-23CF-44E3-9099-C40C66FF867C}">
                  <a14:compatExt spid="_x0000_s205942"/>
                </a:ext>
                <a:ext uri="{FF2B5EF4-FFF2-40B4-BE49-F238E27FC236}">
                  <a16:creationId xmlns:a16="http://schemas.microsoft.com/office/drawing/2014/main" id="{00000000-0008-0000-0800-000076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10</xdr:row>
          <xdr:rowOff>38100</xdr:rowOff>
        </xdr:from>
        <xdr:to>
          <xdr:col>14</xdr:col>
          <xdr:colOff>213360</xdr:colOff>
          <xdr:row>11</xdr:row>
          <xdr:rowOff>30480</xdr:rowOff>
        </xdr:to>
        <xdr:sp macro="" textlink="">
          <xdr:nvSpPr>
            <xdr:cNvPr id="205943" name="Check Box 119" hidden="1">
              <a:extLst>
                <a:ext uri="{63B3BB69-23CF-44E3-9099-C40C66FF867C}">
                  <a14:compatExt spid="_x0000_s205943"/>
                </a:ext>
                <a:ext uri="{FF2B5EF4-FFF2-40B4-BE49-F238E27FC236}">
                  <a16:creationId xmlns:a16="http://schemas.microsoft.com/office/drawing/2014/main" id="{00000000-0008-0000-0800-000077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11</xdr:row>
          <xdr:rowOff>38100</xdr:rowOff>
        </xdr:from>
        <xdr:to>
          <xdr:col>16</xdr:col>
          <xdr:colOff>274320</xdr:colOff>
          <xdr:row>12</xdr:row>
          <xdr:rowOff>22860</xdr:rowOff>
        </xdr:to>
        <xdr:sp macro="" textlink="">
          <xdr:nvSpPr>
            <xdr:cNvPr id="205953" name="Check Box 129" hidden="1">
              <a:extLst>
                <a:ext uri="{63B3BB69-23CF-44E3-9099-C40C66FF867C}">
                  <a14:compatExt spid="_x0000_s205953"/>
                </a:ext>
                <a:ext uri="{FF2B5EF4-FFF2-40B4-BE49-F238E27FC236}">
                  <a16:creationId xmlns:a16="http://schemas.microsoft.com/office/drawing/2014/main" id="{00000000-0008-0000-0800-000081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11</xdr:row>
          <xdr:rowOff>38100</xdr:rowOff>
        </xdr:from>
        <xdr:to>
          <xdr:col>17</xdr:col>
          <xdr:colOff>327660</xdr:colOff>
          <xdr:row>12</xdr:row>
          <xdr:rowOff>30480</xdr:rowOff>
        </xdr:to>
        <xdr:sp macro="" textlink="">
          <xdr:nvSpPr>
            <xdr:cNvPr id="205954" name="Check Box 130" hidden="1">
              <a:extLst>
                <a:ext uri="{63B3BB69-23CF-44E3-9099-C40C66FF867C}">
                  <a14:compatExt spid="_x0000_s205954"/>
                </a:ext>
                <a:ext uri="{FF2B5EF4-FFF2-40B4-BE49-F238E27FC236}">
                  <a16:creationId xmlns:a16="http://schemas.microsoft.com/office/drawing/2014/main" id="{00000000-0008-0000-0800-000082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251460</xdr:colOff>
          <xdr:row>2</xdr:row>
          <xdr:rowOff>68580</xdr:rowOff>
        </xdr:from>
        <xdr:to>
          <xdr:col>8</xdr:col>
          <xdr:colOff>213360</xdr:colOff>
          <xdr:row>3</xdr:row>
          <xdr:rowOff>30480</xdr:rowOff>
        </xdr:to>
        <xdr:sp macro="" textlink="">
          <xdr:nvSpPr>
            <xdr:cNvPr id="205955" name="Check Box 131" hidden="1">
              <a:extLst>
                <a:ext uri="{63B3BB69-23CF-44E3-9099-C40C66FF867C}">
                  <a14:compatExt spid="_x0000_s205955"/>
                </a:ext>
                <a:ext uri="{FF2B5EF4-FFF2-40B4-BE49-F238E27FC236}">
                  <a16:creationId xmlns:a16="http://schemas.microsoft.com/office/drawing/2014/main" id="{00000000-0008-0000-0800-000083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2</xdr:row>
          <xdr:rowOff>68580</xdr:rowOff>
        </xdr:from>
        <xdr:to>
          <xdr:col>11</xdr:col>
          <xdr:colOff>76200</xdr:colOff>
          <xdr:row>3</xdr:row>
          <xdr:rowOff>30480</xdr:rowOff>
        </xdr:to>
        <xdr:sp macro="" textlink="">
          <xdr:nvSpPr>
            <xdr:cNvPr id="205956" name="Check Box 132" hidden="1">
              <a:extLst>
                <a:ext uri="{63B3BB69-23CF-44E3-9099-C40C66FF867C}">
                  <a14:compatExt spid="_x0000_s205956"/>
                </a:ext>
                <a:ext uri="{FF2B5EF4-FFF2-40B4-BE49-F238E27FC236}">
                  <a16:creationId xmlns:a16="http://schemas.microsoft.com/office/drawing/2014/main" id="{00000000-0008-0000-0800-000084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0</xdr:row>
          <xdr:rowOff>198120</xdr:rowOff>
        </xdr:from>
        <xdr:to>
          <xdr:col>11</xdr:col>
          <xdr:colOff>76200</xdr:colOff>
          <xdr:row>1</xdr:row>
          <xdr:rowOff>22860</xdr:rowOff>
        </xdr:to>
        <xdr:sp macro="" textlink="">
          <xdr:nvSpPr>
            <xdr:cNvPr id="205957" name="Check Box 133" hidden="1">
              <a:extLst>
                <a:ext uri="{63B3BB69-23CF-44E3-9099-C40C66FF867C}">
                  <a14:compatExt spid="_x0000_s205957"/>
                </a:ext>
                <a:ext uri="{FF2B5EF4-FFF2-40B4-BE49-F238E27FC236}">
                  <a16:creationId xmlns:a16="http://schemas.microsoft.com/office/drawing/2014/main" id="{00000000-0008-0000-0800-000085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14</xdr:row>
          <xdr:rowOff>99060</xdr:rowOff>
        </xdr:from>
        <xdr:to>
          <xdr:col>3</xdr:col>
          <xdr:colOff>60960</xdr:colOff>
          <xdr:row>15</xdr:row>
          <xdr:rowOff>22860</xdr:rowOff>
        </xdr:to>
        <xdr:sp macro="" textlink="">
          <xdr:nvSpPr>
            <xdr:cNvPr id="205969" name="Check Box 145" descr="Placed in Service" hidden="1">
              <a:extLst>
                <a:ext uri="{63B3BB69-23CF-44E3-9099-C40C66FF867C}">
                  <a14:compatExt spid="_x0000_s205969"/>
                </a:ext>
                <a:ext uri="{FF2B5EF4-FFF2-40B4-BE49-F238E27FC236}">
                  <a16:creationId xmlns:a16="http://schemas.microsoft.com/office/drawing/2014/main" id="{00000000-0008-0000-0800-000091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18</xdr:row>
          <xdr:rowOff>60960</xdr:rowOff>
        </xdr:from>
        <xdr:to>
          <xdr:col>3</xdr:col>
          <xdr:colOff>106680</xdr:colOff>
          <xdr:row>19</xdr:row>
          <xdr:rowOff>22860</xdr:rowOff>
        </xdr:to>
        <xdr:sp macro="" textlink="">
          <xdr:nvSpPr>
            <xdr:cNvPr id="205971" name="SD_A_100" hidden="1">
              <a:extLst>
                <a:ext uri="{63B3BB69-23CF-44E3-9099-C40C66FF867C}">
                  <a14:compatExt spid="_x0000_s205971"/>
                </a:ext>
                <a:ext uri="{FF2B5EF4-FFF2-40B4-BE49-F238E27FC236}">
                  <a16:creationId xmlns:a16="http://schemas.microsoft.com/office/drawing/2014/main" id="{00000000-0008-0000-0800-0000932403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19</xdr:row>
          <xdr:rowOff>99060</xdr:rowOff>
        </xdr:from>
        <xdr:to>
          <xdr:col>3</xdr:col>
          <xdr:colOff>60960</xdr:colOff>
          <xdr:row>19</xdr:row>
          <xdr:rowOff>251460</xdr:rowOff>
        </xdr:to>
        <xdr:sp macro="" textlink="">
          <xdr:nvSpPr>
            <xdr:cNvPr id="205973" name="Check Box 149" descr="Placed in Service" hidden="1">
              <a:extLst>
                <a:ext uri="{63B3BB69-23CF-44E3-9099-C40C66FF867C}">
                  <a14:compatExt spid="_x0000_s205973"/>
                </a:ext>
                <a:ext uri="{FF2B5EF4-FFF2-40B4-BE49-F238E27FC236}">
                  <a16:creationId xmlns:a16="http://schemas.microsoft.com/office/drawing/2014/main" id="{00000000-0008-0000-0800-0000952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30480</xdr:colOff>
          <xdr:row>3</xdr:row>
          <xdr:rowOff>190500</xdr:rowOff>
        </xdr:from>
        <xdr:to>
          <xdr:col>3</xdr:col>
          <xdr:colOff>68580</xdr:colOff>
          <xdr:row>4</xdr:row>
          <xdr:rowOff>297180</xdr:rowOff>
        </xdr:to>
        <xdr:sp macro="" textlink="">
          <xdr:nvSpPr>
            <xdr:cNvPr id="230405" name="Check Box 5" descr="Placed in Service" hidden="1">
              <a:extLst>
                <a:ext uri="{63B3BB69-23CF-44E3-9099-C40C66FF867C}">
                  <a14:compatExt spid="_x0000_s230405"/>
                </a:ext>
                <a:ext uri="{FF2B5EF4-FFF2-40B4-BE49-F238E27FC236}">
                  <a16:creationId xmlns:a16="http://schemas.microsoft.com/office/drawing/2014/main" id="{00000000-0008-0000-0900-0000058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xdr:row>
          <xdr:rowOff>137160</xdr:rowOff>
        </xdr:from>
        <xdr:to>
          <xdr:col>3</xdr:col>
          <xdr:colOff>30480</xdr:colOff>
          <xdr:row>6</xdr:row>
          <xdr:rowOff>289560</xdr:rowOff>
        </xdr:to>
        <xdr:sp macro="" textlink="">
          <xdr:nvSpPr>
            <xdr:cNvPr id="230406" name="Check Box 6" descr="Placed in Service" hidden="1">
              <a:extLst>
                <a:ext uri="{63B3BB69-23CF-44E3-9099-C40C66FF867C}">
                  <a14:compatExt spid="_x0000_s230406"/>
                </a:ext>
                <a:ext uri="{FF2B5EF4-FFF2-40B4-BE49-F238E27FC236}">
                  <a16:creationId xmlns:a16="http://schemas.microsoft.com/office/drawing/2014/main" id="{00000000-0008-0000-0900-0000068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9</xdr:row>
          <xdr:rowOff>114300</xdr:rowOff>
        </xdr:from>
        <xdr:to>
          <xdr:col>3</xdr:col>
          <xdr:colOff>22860</xdr:colOff>
          <xdr:row>10</xdr:row>
          <xdr:rowOff>213360</xdr:rowOff>
        </xdr:to>
        <xdr:sp macro="" textlink="">
          <xdr:nvSpPr>
            <xdr:cNvPr id="230407" name="Check Box 7" descr="Placed in Service" hidden="1">
              <a:extLst>
                <a:ext uri="{63B3BB69-23CF-44E3-9099-C40C66FF867C}">
                  <a14:compatExt spid="_x0000_s230407"/>
                </a:ext>
                <a:ext uri="{FF2B5EF4-FFF2-40B4-BE49-F238E27FC236}">
                  <a16:creationId xmlns:a16="http://schemas.microsoft.com/office/drawing/2014/main" id="{00000000-0008-0000-0900-0000078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7</xdr:row>
          <xdr:rowOff>106680</xdr:rowOff>
        </xdr:from>
        <xdr:to>
          <xdr:col>3</xdr:col>
          <xdr:colOff>76200</xdr:colOff>
          <xdr:row>8</xdr:row>
          <xdr:rowOff>182880</xdr:rowOff>
        </xdr:to>
        <xdr:sp macro="" textlink="">
          <xdr:nvSpPr>
            <xdr:cNvPr id="230408" name="Check Box 8" hidden="1">
              <a:extLst>
                <a:ext uri="{63B3BB69-23CF-44E3-9099-C40C66FF867C}">
                  <a14:compatExt spid="_x0000_s230408"/>
                </a:ext>
                <a:ext uri="{FF2B5EF4-FFF2-40B4-BE49-F238E27FC236}">
                  <a16:creationId xmlns:a16="http://schemas.microsoft.com/office/drawing/2014/main" id="{00000000-0008-0000-0900-0000088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9</xdr:row>
          <xdr:rowOff>45720</xdr:rowOff>
        </xdr:from>
        <xdr:to>
          <xdr:col>1</xdr:col>
          <xdr:colOff>266700</xdr:colOff>
          <xdr:row>9</xdr:row>
          <xdr:rowOff>274320</xdr:rowOff>
        </xdr:to>
        <xdr:sp macro="" textlink="">
          <xdr:nvSpPr>
            <xdr:cNvPr id="253329" name="Check Box 401" hidden="1">
              <a:extLst>
                <a:ext uri="{63B3BB69-23CF-44E3-9099-C40C66FF867C}">
                  <a14:compatExt spid="_x0000_s253329"/>
                </a:ext>
                <a:ext uri="{FF2B5EF4-FFF2-40B4-BE49-F238E27FC236}">
                  <a16:creationId xmlns:a16="http://schemas.microsoft.com/office/drawing/2014/main" id="{00000000-0008-0000-0A00-000091DD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784860</xdr:colOff>
          <xdr:row>45</xdr:row>
          <xdr:rowOff>0</xdr:rowOff>
        </xdr:from>
        <xdr:to>
          <xdr:col>1</xdr:col>
          <xdr:colOff>952500</xdr:colOff>
          <xdr:row>46</xdr:row>
          <xdr:rowOff>83820</xdr:rowOff>
        </xdr:to>
        <xdr:sp macro="" textlink="">
          <xdr:nvSpPr>
            <xdr:cNvPr id="79887" name="Check Box 15" descr="Placed in Service" hidden="1">
              <a:extLst>
                <a:ext uri="{63B3BB69-23CF-44E3-9099-C40C66FF867C}">
                  <a14:compatExt spid="_x0000_s79887"/>
                </a:ext>
                <a:ext uri="{FF2B5EF4-FFF2-40B4-BE49-F238E27FC236}">
                  <a16:creationId xmlns:a16="http://schemas.microsoft.com/office/drawing/2014/main" id="{00000000-0008-0000-0D00-00000F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784860</xdr:colOff>
          <xdr:row>46</xdr:row>
          <xdr:rowOff>7620</xdr:rowOff>
        </xdr:from>
        <xdr:to>
          <xdr:col>2</xdr:col>
          <xdr:colOff>99060</xdr:colOff>
          <xdr:row>47</xdr:row>
          <xdr:rowOff>7620</xdr:rowOff>
        </xdr:to>
        <xdr:sp macro="" textlink="">
          <xdr:nvSpPr>
            <xdr:cNvPr id="79888" name="Check Box 16" descr="Placed in Service" hidden="1">
              <a:extLst>
                <a:ext uri="{63B3BB69-23CF-44E3-9099-C40C66FF867C}">
                  <a14:compatExt spid="_x0000_s79888"/>
                </a:ext>
                <a:ext uri="{FF2B5EF4-FFF2-40B4-BE49-F238E27FC236}">
                  <a16:creationId xmlns:a16="http://schemas.microsoft.com/office/drawing/2014/main" id="{00000000-0008-0000-0D00-000010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45</xdr:row>
          <xdr:rowOff>190500</xdr:rowOff>
        </xdr:from>
        <xdr:to>
          <xdr:col>6</xdr:col>
          <xdr:colOff>38100</xdr:colOff>
          <xdr:row>47</xdr:row>
          <xdr:rowOff>22860</xdr:rowOff>
        </xdr:to>
        <xdr:sp macro="" textlink="">
          <xdr:nvSpPr>
            <xdr:cNvPr id="79889" name="Check Box 17" descr="Placed in Service" hidden="1">
              <a:extLst>
                <a:ext uri="{63B3BB69-23CF-44E3-9099-C40C66FF867C}">
                  <a14:compatExt spid="_x0000_s79889"/>
                </a:ext>
                <a:ext uri="{FF2B5EF4-FFF2-40B4-BE49-F238E27FC236}">
                  <a16:creationId xmlns:a16="http://schemas.microsoft.com/office/drawing/2014/main" id="{00000000-0008-0000-0D00-000011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46</xdr:row>
          <xdr:rowOff>190500</xdr:rowOff>
        </xdr:from>
        <xdr:to>
          <xdr:col>6</xdr:col>
          <xdr:colOff>30480</xdr:colOff>
          <xdr:row>48</xdr:row>
          <xdr:rowOff>38100</xdr:rowOff>
        </xdr:to>
        <xdr:sp macro="" textlink="">
          <xdr:nvSpPr>
            <xdr:cNvPr id="79890" name="Check Box 18" descr="Placed in Service" hidden="1">
              <a:extLst>
                <a:ext uri="{63B3BB69-23CF-44E3-9099-C40C66FF867C}">
                  <a14:compatExt spid="_x0000_s79890"/>
                </a:ext>
                <a:ext uri="{FF2B5EF4-FFF2-40B4-BE49-F238E27FC236}">
                  <a16:creationId xmlns:a16="http://schemas.microsoft.com/office/drawing/2014/main" id="{00000000-0008-0000-0D00-000012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60960</xdr:rowOff>
        </xdr:from>
        <xdr:to>
          <xdr:col>9</xdr:col>
          <xdr:colOff>297180</xdr:colOff>
          <xdr:row>20</xdr:row>
          <xdr:rowOff>30480</xdr:rowOff>
        </xdr:to>
        <xdr:sp macro="" textlink="">
          <xdr:nvSpPr>
            <xdr:cNvPr id="79931" name="SD_A_50" hidden="1">
              <a:extLst>
                <a:ext uri="{63B3BB69-23CF-44E3-9099-C40C66FF867C}">
                  <a14:compatExt spid="_x0000_s79931"/>
                </a:ext>
                <a:ext uri="{FF2B5EF4-FFF2-40B4-BE49-F238E27FC236}">
                  <a16:creationId xmlns:a16="http://schemas.microsoft.com/office/drawing/2014/main" id="{00000000-0008-0000-0D00-00003B3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60960</xdr:rowOff>
        </xdr:from>
        <xdr:to>
          <xdr:col>9</xdr:col>
          <xdr:colOff>297180</xdr:colOff>
          <xdr:row>22</xdr:row>
          <xdr:rowOff>22860</xdr:rowOff>
        </xdr:to>
        <xdr:sp macro="" textlink="">
          <xdr:nvSpPr>
            <xdr:cNvPr id="79933" name="SD_A_51" hidden="1">
              <a:extLst>
                <a:ext uri="{63B3BB69-23CF-44E3-9099-C40C66FF867C}">
                  <a14:compatExt spid="_x0000_s79933"/>
                </a:ext>
                <a:ext uri="{FF2B5EF4-FFF2-40B4-BE49-F238E27FC236}">
                  <a16:creationId xmlns:a16="http://schemas.microsoft.com/office/drawing/2014/main" id="{00000000-0008-0000-0D00-00003D3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60960</xdr:rowOff>
        </xdr:from>
        <xdr:to>
          <xdr:col>9</xdr:col>
          <xdr:colOff>297180</xdr:colOff>
          <xdr:row>24</xdr:row>
          <xdr:rowOff>22860</xdr:rowOff>
        </xdr:to>
        <xdr:sp macro="" textlink="">
          <xdr:nvSpPr>
            <xdr:cNvPr id="79935" name="SD_A_52" hidden="1">
              <a:extLst>
                <a:ext uri="{63B3BB69-23CF-44E3-9099-C40C66FF867C}">
                  <a14:compatExt spid="_x0000_s79935"/>
                </a:ext>
                <a:ext uri="{FF2B5EF4-FFF2-40B4-BE49-F238E27FC236}">
                  <a16:creationId xmlns:a16="http://schemas.microsoft.com/office/drawing/2014/main" id="{00000000-0008-0000-0D00-00003F3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60960</xdr:rowOff>
        </xdr:from>
        <xdr:to>
          <xdr:col>9</xdr:col>
          <xdr:colOff>297180</xdr:colOff>
          <xdr:row>26</xdr:row>
          <xdr:rowOff>22860</xdr:rowOff>
        </xdr:to>
        <xdr:sp macro="" textlink="">
          <xdr:nvSpPr>
            <xdr:cNvPr id="79937" name="SD_A_53" hidden="1">
              <a:extLst>
                <a:ext uri="{63B3BB69-23CF-44E3-9099-C40C66FF867C}">
                  <a14:compatExt spid="_x0000_s79937"/>
                </a:ext>
                <a:ext uri="{FF2B5EF4-FFF2-40B4-BE49-F238E27FC236}">
                  <a16:creationId xmlns:a16="http://schemas.microsoft.com/office/drawing/2014/main" id="{00000000-0008-0000-0D00-0000413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60960</xdr:rowOff>
        </xdr:from>
        <xdr:to>
          <xdr:col>9</xdr:col>
          <xdr:colOff>297180</xdr:colOff>
          <xdr:row>28</xdr:row>
          <xdr:rowOff>22860</xdr:rowOff>
        </xdr:to>
        <xdr:sp macro="" textlink="">
          <xdr:nvSpPr>
            <xdr:cNvPr id="79939" name="SD_A_54" hidden="1">
              <a:extLst>
                <a:ext uri="{63B3BB69-23CF-44E3-9099-C40C66FF867C}">
                  <a14:compatExt spid="_x0000_s79939"/>
                </a:ext>
                <a:ext uri="{FF2B5EF4-FFF2-40B4-BE49-F238E27FC236}">
                  <a16:creationId xmlns:a16="http://schemas.microsoft.com/office/drawing/2014/main" id="{00000000-0008-0000-0D00-0000433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60960</xdr:rowOff>
        </xdr:from>
        <xdr:to>
          <xdr:col>9</xdr:col>
          <xdr:colOff>297180</xdr:colOff>
          <xdr:row>30</xdr:row>
          <xdr:rowOff>22860</xdr:rowOff>
        </xdr:to>
        <xdr:sp macro="" textlink="">
          <xdr:nvSpPr>
            <xdr:cNvPr id="79941" name="SD_A_55" hidden="1">
              <a:extLst>
                <a:ext uri="{63B3BB69-23CF-44E3-9099-C40C66FF867C}">
                  <a14:compatExt spid="_x0000_s79941"/>
                </a:ext>
                <a:ext uri="{FF2B5EF4-FFF2-40B4-BE49-F238E27FC236}">
                  <a16:creationId xmlns:a16="http://schemas.microsoft.com/office/drawing/2014/main" id="{00000000-0008-0000-0D00-0000453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60960</xdr:rowOff>
        </xdr:from>
        <xdr:to>
          <xdr:col>9</xdr:col>
          <xdr:colOff>297180</xdr:colOff>
          <xdr:row>34</xdr:row>
          <xdr:rowOff>22860</xdr:rowOff>
        </xdr:to>
        <xdr:sp macro="" textlink="">
          <xdr:nvSpPr>
            <xdr:cNvPr id="79943" name="SD_A_56" hidden="1">
              <a:extLst>
                <a:ext uri="{63B3BB69-23CF-44E3-9099-C40C66FF867C}">
                  <a14:compatExt spid="_x0000_s79943"/>
                </a:ext>
                <a:ext uri="{FF2B5EF4-FFF2-40B4-BE49-F238E27FC236}">
                  <a16:creationId xmlns:a16="http://schemas.microsoft.com/office/drawing/2014/main" id="{00000000-0008-0000-0D00-0000473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60960</xdr:rowOff>
        </xdr:from>
        <xdr:to>
          <xdr:col>9</xdr:col>
          <xdr:colOff>297180</xdr:colOff>
          <xdr:row>32</xdr:row>
          <xdr:rowOff>22860</xdr:rowOff>
        </xdr:to>
        <xdr:sp macro="" textlink="">
          <xdr:nvSpPr>
            <xdr:cNvPr id="79945" name="SD_A_57" hidden="1">
              <a:extLst>
                <a:ext uri="{63B3BB69-23CF-44E3-9099-C40C66FF867C}">
                  <a14:compatExt spid="_x0000_s79945"/>
                </a:ext>
                <a:ext uri="{FF2B5EF4-FFF2-40B4-BE49-F238E27FC236}">
                  <a16:creationId xmlns:a16="http://schemas.microsoft.com/office/drawing/2014/main" id="{00000000-0008-0000-0D00-0000493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40</xdr:row>
          <xdr:rowOff>30480</xdr:rowOff>
        </xdr:from>
        <xdr:to>
          <xdr:col>2</xdr:col>
          <xdr:colOff>327660</xdr:colOff>
          <xdr:row>41</xdr:row>
          <xdr:rowOff>0</xdr:rowOff>
        </xdr:to>
        <xdr:sp macro="" textlink="">
          <xdr:nvSpPr>
            <xdr:cNvPr id="79947" name="Check Box 75" hidden="1">
              <a:extLst>
                <a:ext uri="{63B3BB69-23CF-44E3-9099-C40C66FF867C}">
                  <a14:compatExt spid="_x0000_s79947"/>
                </a:ext>
                <a:ext uri="{FF2B5EF4-FFF2-40B4-BE49-F238E27FC236}">
                  <a16:creationId xmlns:a16="http://schemas.microsoft.com/office/drawing/2014/main" id="{00000000-0008-0000-0D00-00004B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41</xdr:row>
          <xdr:rowOff>30480</xdr:rowOff>
        </xdr:from>
        <xdr:to>
          <xdr:col>2</xdr:col>
          <xdr:colOff>327660</xdr:colOff>
          <xdr:row>42</xdr:row>
          <xdr:rowOff>0</xdr:rowOff>
        </xdr:to>
        <xdr:sp macro="" textlink="">
          <xdr:nvSpPr>
            <xdr:cNvPr id="79948" name="Check Box 76" hidden="1">
              <a:extLst>
                <a:ext uri="{63B3BB69-23CF-44E3-9099-C40C66FF867C}">
                  <a14:compatExt spid="_x0000_s79948"/>
                </a:ext>
                <a:ext uri="{FF2B5EF4-FFF2-40B4-BE49-F238E27FC236}">
                  <a16:creationId xmlns:a16="http://schemas.microsoft.com/office/drawing/2014/main" id="{00000000-0008-0000-0D00-00004C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40</xdr:row>
          <xdr:rowOff>38100</xdr:rowOff>
        </xdr:from>
        <xdr:to>
          <xdr:col>5</xdr:col>
          <xdr:colOff>0</xdr:colOff>
          <xdr:row>41</xdr:row>
          <xdr:rowOff>22860</xdr:rowOff>
        </xdr:to>
        <xdr:sp macro="" textlink="">
          <xdr:nvSpPr>
            <xdr:cNvPr id="79949" name="Check Box 77" hidden="1">
              <a:extLst>
                <a:ext uri="{63B3BB69-23CF-44E3-9099-C40C66FF867C}">
                  <a14:compatExt spid="_x0000_s79949"/>
                </a:ext>
                <a:ext uri="{FF2B5EF4-FFF2-40B4-BE49-F238E27FC236}">
                  <a16:creationId xmlns:a16="http://schemas.microsoft.com/office/drawing/2014/main" id="{00000000-0008-0000-0D00-00004D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41</xdr:row>
          <xdr:rowOff>38100</xdr:rowOff>
        </xdr:from>
        <xdr:to>
          <xdr:col>5</xdr:col>
          <xdr:colOff>0</xdr:colOff>
          <xdr:row>42</xdr:row>
          <xdr:rowOff>22860</xdr:rowOff>
        </xdr:to>
        <xdr:sp macro="" textlink="">
          <xdr:nvSpPr>
            <xdr:cNvPr id="79950" name="Check Box 78" hidden="1">
              <a:extLst>
                <a:ext uri="{63B3BB69-23CF-44E3-9099-C40C66FF867C}">
                  <a14:compatExt spid="_x0000_s79950"/>
                </a:ext>
                <a:ext uri="{FF2B5EF4-FFF2-40B4-BE49-F238E27FC236}">
                  <a16:creationId xmlns:a16="http://schemas.microsoft.com/office/drawing/2014/main" id="{00000000-0008-0000-0D00-00004E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40</xdr:row>
          <xdr:rowOff>38100</xdr:rowOff>
        </xdr:from>
        <xdr:to>
          <xdr:col>9</xdr:col>
          <xdr:colOff>327660</xdr:colOff>
          <xdr:row>41</xdr:row>
          <xdr:rowOff>22860</xdr:rowOff>
        </xdr:to>
        <xdr:sp macro="" textlink="">
          <xdr:nvSpPr>
            <xdr:cNvPr id="79951" name="Check Box 79" hidden="1">
              <a:extLst>
                <a:ext uri="{63B3BB69-23CF-44E3-9099-C40C66FF867C}">
                  <a14:compatExt spid="_x0000_s79951"/>
                </a:ext>
                <a:ext uri="{FF2B5EF4-FFF2-40B4-BE49-F238E27FC236}">
                  <a16:creationId xmlns:a16="http://schemas.microsoft.com/office/drawing/2014/main" id="{00000000-0008-0000-0D00-00004F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41</xdr:row>
          <xdr:rowOff>45720</xdr:rowOff>
        </xdr:from>
        <xdr:to>
          <xdr:col>9</xdr:col>
          <xdr:colOff>327660</xdr:colOff>
          <xdr:row>42</xdr:row>
          <xdr:rowOff>22860</xdr:rowOff>
        </xdr:to>
        <xdr:sp macro="" textlink="">
          <xdr:nvSpPr>
            <xdr:cNvPr id="79952" name="Check Box 80" hidden="1">
              <a:extLst>
                <a:ext uri="{63B3BB69-23CF-44E3-9099-C40C66FF867C}">
                  <a14:compatExt spid="_x0000_s79952"/>
                </a:ext>
                <a:ext uri="{FF2B5EF4-FFF2-40B4-BE49-F238E27FC236}">
                  <a16:creationId xmlns:a16="http://schemas.microsoft.com/office/drawing/2014/main" id="{00000000-0008-0000-0D00-000050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784860</xdr:colOff>
          <xdr:row>47</xdr:row>
          <xdr:rowOff>22860</xdr:rowOff>
        </xdr:from>
        <xdr:to>
          <xdr:col>2</xdr:col>
          <xdr:colOff>68580</xdr:colOff>
          <xdr:row>48</xdr:row>
          <xdr:rowOff>30480</xdr:rowOff>
        </xdr:to>
        <xdr:sp macro="" textlink="">
          <xdr:nvSpPr>
            <xdr:cNvPr id="79954" name="Check Box 82" hidden="1">
              <a:extLst>
                <a:ext uri="{63B3BB69-23CF-44E3-9099-C40C66FF867C}">
                  <a14:compatExt spid="_x0000_s79954"/>
                </a:ext>
                <a:ext uri="{FF2B5EF4-FFF2-40B4-BE49-F238E27FC236}">
                  <a16:creationId xmlns:a16="http://schemas.microsoft.com/office/drawing/2014/main" id="{00000000-0008-0000-0D00-000052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44</xdr:row>
          <xdr:rowOff>106680</xdr:rowOff>
        </xdr:from>
        <xdr:to>
          <xdr:col>5</xdr:col>
          <xdr:colOff>556260</xdr:colOff>
          <xdr:row>46</xdr:row>
          <xdr:rowOff>60960</xdr:rowOff>
        </xdr:to>
        <xdr:sp macro="" textlink="">
          <xdr:nvSpPr>
            <xdr:cNvPr id="79956" name="Check Box 84" descr="Placed in Service" hidden="1">
              <a:extLst>
                <a:ext uri="{63B3BB69-23CF-44E3-9099-C40C66FF867C}">
                  <a14:compatExt spid="_x0000_s79956"/>
                </a:ext>
                <a:ext uri="{FF2B5EF4-FFF2-40B4-BE49-F238E27FC236}">
                  <a16:creationId xmlns:a16="http://schemas.microsoft.com/office/drawing/2014/main" id="{00000000-0008-0000-0D00-000054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60960</xdr:rowOff>
        </xdr:from>
        <xdr:to>
          <xdr:col>9</xdr:col>
          <xdr:colOff>297180</xdr:colOff>
          <xdr:row>36</xdr:row>
          <xdr:rowOff>22860</xdr:rowOff>
        </xdr:to>
        <xdr:sp macro="" textlink="">
          <xdr:nvSpPr>
            <xdr:cNvPr id="79957" name="SD_A_56" hidden="1">
              <a:extLst>
                <a:ext uri="{63B3BB69-23CF-44E3-9099-C40C66FF867C}">
                  <a14:compatExt spid="_x0000_s79957"/>
                </a:ext>
                <a:ext uri="{FF2B5EF4-FFF2-40B4-BE49-F238E27FC236}">
                  <a16:creationId xmlns:a16="http://schemas.microsoft.com/office/drawing/2014/main" id="{00000000-0008-0000-0D00-00005538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42</xdr:row>
          <xdr:rowOff>60960</xdr:rowOff>
        </xdr:from>
        <xdr:to>
          <xdr:col>2</xdr:col>
          <xdr:colOff>335280</xdr:colOff>
          <xdr:row>43</xdr:row>
          <xdr:rowOff>22860</xdr:rowOff>
        </xdr:to>
        <xdr:sp macro="" textlink="">
          <xdr:nvSpPr>
            <xdr:cNvPr id="79958" name="Check Box 86" hidden="1">
              <a:extLst>
                <a:ext uri="{63B3BB69-23CF-44E3-9099-C40C66FF867C}">
                  <a14:compatExt spid="_x0000_s79958"/>
                </a:ext>
                <a:ext uri="{FF2B5EF4-FFF2-40B4-BE49-F238E27FC236}">
                  <a16:creationId xmlns:a16="http://schemas.microsoft.com/office/drawing/2014/main" id="{00000000-0008-0000-0D00-000056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42</xdr:row>
          <xdr:rowOff>45720</xdr:rowOff>
        </xdr:from>
        <xdr:to>
          <xdr:col>5</xdr:col>
          <xdr:colOff>7620</xdr:colOff>
          <xdr:row>43</xdr:row>
          <xdr:rowOff>22860</xdr:rowOff>
        </xdr:to>
        <xdr:sp macro="" textlink="">
          <xdr:nvSpPr>
            <xdr:cNvPr id="79959" name="Check Box 87" hidden="1">
              <a:extLst>
                <a:ext uri="{63B3BB69-23CF-44E3-9099-C40C66FF867C}">
                  <a14:compatExt spid="_x0000_s79959"/>
                </a:ext>
                <a:ext uri="{FF2B5EF4-FFF2-40B4-BE49-F238E27FC236}">
                  <a16:creationId xmlns:a16="http://schemas.microsoft.com/office/drawing/2014/main" id="{00000000-0008-0000-0D00-000057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42</xdr:row>
          <xdr:rowOff>60960</xdr:rowOff>
        </xdr:from>
        <xdr:to>
          <xdr:col>9</xdr:col>
          <xdr:colOff>335280</xdr:colOff>
          <xdr:row>43</xdr:row>
          <xdr:rowOff>22860</xdr:rowOff>
        </xdr:to>
        <xdr:sp macro="" textlink="">
          <xdr:nvSpPr>
            <xdr:cNvPr id="79960" name="Check Box 88" hidden="1">
              <a:extLst>
                <a:ext uri="{63B3BB69-23CF-44E3-9099-C40C66FF867C}">
                  <a14:compatExt spid="_x0000_s79960"/>
                </a:ext>
                <a:ext uri="{FF2B5EF4-FFF2-40B4-BE49-F238E27FC236}">
                  <a16:creationId xmlns:a16="http://schemas.microsoft.com/office/drawing/2014/main" id="{00000000-0008-0000-0D00-000058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using%20Development%20Coordinator/LIHTC/LIHTC%20Application/2021-LIHTC-APP-03-18-2021%20updated%20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Preliminary"/>
      <sheetName val="Preliminary - Team"/>
      <sheetName val="SD_Dropdowns"/>
      <sheetName val="Preliminary - Site"/>
      <sheetName val="Nonprofit"/>
      <sheetName val="Set-Aside &amp; Syndicator"/>
      <sheetName val="Unit Summary"/>
      <sheetName val="Building Type"/>
      <sheetName val="Development Budget 1"/>
      <sheetName val="Development Budget 2"/>
      <sheetName val="Utility"/>
      <sheetName val="Operating Expenses"/>
      <sheetName val="Source of Funds"/>
      <sheetName val="Cash Flow"/>
      <sheetName val="Development Schedule"/>
      <sheetName val="HOME &amp; NHTF"/>
      <sheetName val="Sheet3"/>
    </sheetNames>
    <sheetDataSet>
      <sheetData sheetId="0"/>
      <sheetData sheetId="1"/>
      <sheetData sheetId="2"/>
      <sheetData sheetId="3">
        <row r="2">
          <cell r="IW2" t="str">
            <v>AK</v>
          </cell>
          <cell r="IY2" t="str">
            <v>Allen</v>
          </cell>
          <cell r="JA2" t="str">
            <v>Competitive 9%</v>
          </cell>
          <cell r="JC2" t="str">
            <v>55+</v>
          </cell>
          <cell r="JE2" t="str">
            <v>30</v>
          </cell>
          <cell r="JG2" t="str">
            <v>Deed</v>
          </cell>
          <cell r="JI2" t="str">
            <v>Rehabilitation</v>
          </cell>
          <cell r="JK2" t="str">
            <v>New Construction</v>
          </cell>
          <cell r="JM2" t="str">
            <v>Gas Forced Air</v>
          </cell>
          <cell r="JO2" t="str">
            <v>Central Air</v>
          </cell>
          <cell r="JQ2" t="str">
            <v>Electric</v>
          </cell>
          <cell r="JS2" t="str">
            <v>Electric</v>
          </cell>
          <cell r="JU2" t="str">
            <v>Assisted Living</v>
          </cell>
          <cell r="JW2" t="str">
            <v>Permanent</v>
          </cell>
          <cell r="JY2" t="str">
            <v>20% AMI</v>
          </cell>
          <cell r="KA2" t="str">
            <v>Efficiency</v>
          </cell>
        </row>
        <row r="3">
          <cell r="IW3" t="str">
            <v>AL</v>
          </cell>
          <cell r="IY3" t="str">
            <v>Anderson</v>
          </cell>
          <cell r="JA3" t="str">
            <v>Competitive 4% and 9%</v>
          </cell>
          <cell r="JC3" t="str">
            <v>62+</v>
          </cell>
          <cell r="JE3" t="str">
            <v>40</v>
          </cell>
          <cell r="JG3" t="str">
            <v>Long Term Lease</v>
          </cell>
          <cell r="JI3" t="str">
            <v>New Construction Metropolitan</v>
          </cell>
          <cell r="JK3" t="str">
            <v>Rehabilitation</v>
          </cell>
          <cell r="JM3" t="str">
            <v>Gas Radiant Hot Water or Boiler</v>
          </cell>
          <cell r="JO3" t="str">
            <v>Through Wall</v>
          </cell>
          <cell r="JQ3" t="str">
            <v>Gas</v>
          </cell>
          <cell r="JS3" t="str">
            <v>Gas</v>
          </cell>
          <cell r="JU3" t="str">
            <v>1 Story Eff - Elderly</v>
          </cell>
          <cell r="JW3" t="str">
            <v>Subsidized Funding</v>
          </cell>
          <cell r="JY3" t="str">
            <v>30% AMI</v>
          </cell>
          <cell r="KA3" t="str">
            <v>1 Bedroom</v>
          </cell>
        </row>
        <row r="4">
          <cell r="IW4" t="str">
            <v>AR</v>
          </cell>
          <cell r="IY4" t="str">
            <v>Atchison</v>
          </cell>
          <cell r="JA4" t="str">
            <v>Non-competitive 4%</v>
          </cell>
          <cell r="JC4" t="str">
            <v>Family</v>
          </cell>
          <cell r="JG4" t="str">
            <v>Option</v>
          </cell>
          <cell r="JI4" t="str">
            <v>New Construction Rural</v>
          </cell>
          <cell r="JK4" t="str">
            <v>Acquisition/Rehabilitation</v>
          </cell>
          <cell r="JM4" t="str">
            <v>Propane Forced Air</v>
          </cell>
          <cell r="JO4" t="str">
            <v>Window Unit</v>
          </cell>
          <cell r="JQ4" t="str">
            <v>Propane Fired</v>
          </cell>
          <cell r="JS4" t="str">
            <v>Combo</v>
          </cell>
          <cell r="JU4" t="str">
            <v>1 Story 1BR - Elderly</v>
          </cell>
          <cell r="JW4" t="str">
            <v>Grant</v>
          </cell>
          <cell r="JY4" t="str">
            <v>40% AMI</v>
          </cell>
          <cell r="KA4" t="str">
            <v>2 Bedroom</v>
          </cell>
        </row>
        <row r="5">
          <cell r="IW5" t="str">
            <v>AZ</v>
          </cell>
          <cell r="IY5" t="str">
            <v>Barber</v>
          </cell>
          <cell r="JG5" t="str">
            <v>Purchase Contract</v>
          </cell>
          <cell r="JI5" t="str">
            <v>Unique Opportunity</v>
          </cell>
          <cell r="JK5" t="str">
            <v>Conversion</v>
          </cell>
          <cell r="JM5" t="str">
            <v>Propane Radiant Hot Water or Boiler</v>
          </cell>
          <cell r="JO5" t="str">
            <v>Ductless Mini-splits</v>
          </cell>
          <cell r="JU5" t="str">
            <v>1 Story 2BR - Elderly</v>
          </cell>
          <cell r="JY5" t="str">
            <v>50% AMI</v>
          </cell>
          <cell r="KA5" t="str">
            <v>3 Bedroom</v>
          </cell>
        </row>
        <row r="6">
          <cell r="IW6" t="str">
            <v>CA</v>
          </cell>
          <cell r="IY6" t="str">
            <v>Barton</v>
          </cell>
          <cell r="JG6" t="str">
            <v>Other</v>
          </cell>
          <cell r="JK6" t="str">
            <v>Acquisition/Rehabilitation/New Construction</v>
          </cell>
          <cell r="JM6" t="str">
            <v>Air Source Heat Pump</v>
          </cell>
          <cell r="JO6" t="str">
            <v>Geothermal</v>
          </cell>
          <cell r="JU6" t="str">
            <v>Eff - Elderly</v>
          </cell>
          <cell r="JY6" t="str">
            <v>60% AMI</v>
          </cell>
          <cell r="KA6" t="str">
            <v>4 Bedroom</v>
          </cell>
        </row>
        <row r="7">
          <cell r="IW7" t="str">
            <v>CO</v>
          </cell>
          <cell r="IY7" t="str">
            <v>Bourbon</v>
          </cell>
          <cell r="JK7" t="str">
            <v>New Construction/Conversion</v>
          </cell>
          <cell r="JM7" t="str">
            <v>Ground Source Heat Pump</v>
          </cell>
          <cell r="JO7" t="str">
            <v>Other - Address in Narrative</v>
          </cell>
          <cell r="JU7" t="str">
            <v>1BR Elderly</v>
          </cell>
          <cell r="JY7" t="str">
            <v>70% AMI</v>
          </cell>
          <cell r="KA7" t="str">
            <v>5 Bedroom</v>
          </cell>
        </row>
        <row r="8">
          <cell r="IW8" t="str">
            <v>CT</v>
          </cell>
          <cell r="IY8" t="str">
            <v>Brown</v>
          </cell>
          <cell r="JM8" t="str">
            <v>Hybrid Gas with Heat Pump</v>
          </cell>
          <cell r="JU8" t="str">
            <v>2BR Elderly</v>
          </cell>
          <cell r="JY8" t="str">
            <v>80% AMI</v>
          </cell>
        </row>
        <row r="9">
          <cell r="IW9" t="str">
            <v>DC</v>
          </cell>
          <cell r="IY9" t="str">
            <v>Butler</v>
          </cell>
          <cell r="JM9" t="str">
            <v>Mini-Split Heat Pump</v>
          </cell>
          <cell r="JU9" t="str">
            <v>Eff - Garden</v>
          </cell>
          <cell r="JY9" t="str">
            <v>Manager/Employee</v>
          </cell>
        </row>
        <row r="10">
          <cell r="IW10" t="str">
            <v>DE</v>
          </cell>
          <cell r="IY10" t="str">
            <v>Chase</v>
          </cell>
          <cell r="JM10" t="str">
            <v>Solar</v>
          </cell>
          <cell r="JU10" t="str">
            <v>1BR Garden</v>
          </cell>
          <cell r="JY10" t="str">
            <v>Market</v>
          </cell>
        </row>
        <row r="11">
          <cell r="IW11" t="str">
            <v>FL</v>
          </cell>
          <cell r="IY11" t="str">
            <v>Chautauqua</v>
          </cell>
          <cell r="JM11" t="str">
            <v>Electric</v>
          </cell>
          <cell r="JU11" t="str">
            <v>2BR Garden</v>
          </cell>
        </row>
        <row r="12">
          <cell r="IW12" t="str">
            <v>GA</v>
          </cell>
          <cell r="IY12" t="str">
            <v>Cherokee</v>
          </cell>
          <cell r="JM12" t="str">
            <v>Other - Address in Narrative</v>
          </cell>
          <cell r="JU12" t="str">
            <v>3BR Garden</v>
          </cell>
        </row>
        <row r="13">
          <cell r="IW13" t="str">
            <v>HI</v>
          </cell>
          <cell r="IY13" t="str">
            <v>Cheyenne</v>
          </cell>
          <cell r="JU13" t="str">
            <v>4BR Garden</v>
          </cell>
        </row>
        <row r="14">
          <cell r="IW14" t="str">
            <v>IA</v>
          </cell>
          <cell r="IY14" t="str">
            <v>Clark</v>
          </cell>
          <cell r="JU14" t="str">
            <v>2+ Story 2BR Townhouse</v>
          </cell>
        </row>
        <row r="15">
          <cell r="IW15" t="str">
            <v>ID</v>
          </cell>
          <cell r="IY15" t="str">
            <v>Clay</v>
          </cell>
          <cell r="JU15" t="str">
            <v>2+ Story 3BR Townhouse</v>
          </cell>
        </row>
        <row r="16">
          <cell r="IW16" t="str">
            <v>IL</v>
          </cell>
          <cell r="IY16" t="str">
            <v>Cloud</v>
          </cell>
          <cell r="JU16" t="str">
            <v>2+ Story 4BR Townhouse</v>
          </cell>
        </row>
        <row r="17">
          <cell r="IW17" t="str">
            <v>IN</v>
          </cell>
          <cell r="IY17" t="str">
            <v>Coffey</v>
          </cell>
          <cell r="JU17" t="str">
            <v>SRO</v>
          </cell>
        </row>
        <row r="18">
          <cell r="IW18" t="str">
            <v>KS</v>
          </cell>
          <cell r="IY18" t="str">
            <v>Comanche</v>
          </cell>
          <cell r="JU18" t="str">
            <v>1BR</v>
          </cell>
        </row>
        <row r="19">
          <cell r="IW19" t="str">
            <v>KY</v>
          </cell>
          <cell r="IY19" t="str">
            <v>Cowley</v>
          </cell>
          <cell r="JU19" t="str">
            <v>2BR</v>
          </cell>
        </row>
        <row r="20">
          <cell r="IW20" t="str">
            <v>LA</v>
          </cell>
          <cell r="IY20" t="str">
            <v>Crawford</v>
          </cell>
          <cell r="JU20" t="str">
            <v>3BR</v>
          </cell>
        </row>
        <row r="21">
          <cell r="IW21" t="str">
            <v>MA</v>
          </cell>
          <cell r="IY21" t="str">
            <v>Decatur</v>
          </cell>
          <cell r="JU21" t="str">
            <v>4BR</v>
          </cell>
        </row>
        <row r="22">
          <cell r="IW22" t="str">
            <v>MD</v>
          </cell>
          <cell r="IY22" t="str">
            <v>Dickinson</v>
          </cell>
        </row>
        <row r="23">
          <cell r="IW23" t="str">
            <v>ME</v>
          </cell>
          <cell r="IY23" t="str">
            <v>Doniphan</v>
          </cell>
        </row>
        <row r="24">
          <cell r="IW24" t="str">
            <v>MI</v>
          </cell>
          <cell r="IY24" t="str">
            <v>Douglas</v>
          </cell>
        </row>
        <row r="25">
          <cell r="IW25" t="str">
            <v>MN</v>
          </cell>
          <cell r="IY25" t="str">
            <v>Edwards</v>
          </cell>
        </row>
        <row r="26">
          <cell r="IW26" t="str">
            <v>MO</v>
          </cell>
          <cell r="IY26" t="str">
            <v>Elk</v>
          </cell>
        </row>
        <row r="27">
          <cell r="IW27" t="str">
            <v>MS</v>
          </cell>
          <cell r="IY27" t="str">
            <v>Ellis</v>
          </cell>
        </row>
        <row r="28">
          <cell r="IW28" t="str">
            <v>MT</v>
          </cell>
          <cell r="IY28" t="str">
            <v>Ellsworth</v>
          </cell>
        </row>
        <row r="29">
          <cell r="IW29" t="str">
            <v>NC</v>
          </cell>
          <cell r="IY29" t="str">
            <v>Finney</v>
          </cell>
        </row>
        <row r="30">
          <cell r="IW30" t="str">
            <v>ND</v>
          </cell>
          <cell r="IY30" t="str">
            <v>Ford</v>
          </cell>
        </row>
        <row r="31">
          <cell r="IW31" t="str">
            <v>NE</v>
          </cell>
          <cell r="IY31" t="str">
            <v>Franklin</v>
          </cell>
        </row>
        <row r="32">
          <cell r="IW32" t="str">
            <v>NH</v>
          </cell>
          <cell r="IY32" t="str">
            <v>Geary</v>
          </cell>
        </row>
        <row r="33">
          <cell r="IW33" t="str">
            <v>NJ</v>
          </cell>
          <cell r="IY33" t="str">
            <v>Gove</v>
          </cell>
        </row>
        <row r="34">
          <cell r="IW34" t="str">
            <v>NM</v>
          </cell>
          <cell r="IY34" t="str">
            <v>Graham</v>
          </cell>
        </row>
        <row r="35">
          <cell r="IW35" t="str">
            <v>NV</v>
          </cell>
          <cell r="IY35" t="str">
            <v>Grant</v>
          </cell>
        </row>
        <row r="36">
          <cell r="IW36" t="str">
            <v>NY</v>
          </cell>
          <cell r="IY36" t="str">
            <v>Gray</v>
          </cell>
        </row>
        <row r="37">
          <cell r="IW37" t="str">
            <v>OH</v>
          </cell>
          <cell r="IY37" t="str">
            <v>Greeley</v>
          </cell>
        </row>
        <row r="38">
          <cell r="IW38" t="str">
            <v>OK</v>
          </cell>
          <cell r="IY38" t="str">
            <v>Greenwood</v>
          </cell>
        </row>
        <row r="39">
          <cell r="IW39" t="str">
            <v>OR</v>
          </cell>
          <cell r="IY39" t="str">
            <v>Hamilton</v>
          </cell>
        </row>
        <row r="40">
          <cell r="IW40" t="str">
            <v>PA</v>
          </cell>
          <cell r="IY40" t="str">
            <v>Harper</v>
          </cell>
        </row>
        <row r="41">
          <cell r="IW41" t="str">
            <v>RI</v>
          </cell>
          <cell r="IY41" t="str">
            <v>Harvey</v>
          </cell>
        </row>
        <row r="42">
          <cell r="IW42" t="str">
            <v>SC</v>
          </cell>
          <cell r="IY42" t="str">
            <v>Haskell</v>
          </cell>
        </row>
        <row r="43">
          <cell r="IW43" t="str">
            <v>SD</v>
          </cell>
          <cell r="IY43" t="str">
            <v>Hodgeman</v>
          </cell>
        </row>
        <row r="44">
          <cell r="IW44" t="str">
            <v>TN</v>
          </cell>
          <cell r="IY44" t="str">
            <v>Jackson</v>
          </cell>
        </row>
        <row r="45">
          <cell r="IW45" t="str">
            <v>TX</v>
          </cell>
          <cell r="IY45" t="str">
            <v>Jefferson</v>
          </cell>
        </row>
        <row r="46">
          <cell r="IW46" t="str">
            <v>UT</v>
          </cell>
          <cell r="IY46" t="str">
            <v>Jewell</v>
          </cell>
        </row>
        <row r="47">
          <cell r="IW47" t="str">
            <v>VA</v>
          </cell>
          <cell r="IY47" t="str">
            <v>Johnson</v>
          </cell>
        </row>
        <row r="48">
          <cell r="IW48" t="str">
            <v>VT</v>
          </cell>
          <cell r="IY48" t="str">
            <v>Kearny</v>
          </cell>
        </row>
        <row r="49">
          <cell r="IW49" t="str">
            <v>WA</v>
          </cell>
          <cell r="IY49" t="str">
            <v>Kingman</v>
          </cell>
        </row>
        <row r="50">
          <cell r="IW50" t="str">
            <v>WI</v>
          </cell>
          <cell r="IY50" t="str">
            <v>Kiowa</v>
          </cell>
        </row>
        <row r="51">
          <cell r="IW51" t="str">
            <v>WV</v>
          </cell>
          <cell r="IY51" t="str">
            <v>Labette</v>
          </cell>
        </row>
        <row r="52">
          <cell r="IW52" t="str">
            <v>WY</v>
          </cell>
          <cell r="IY52" t="str">
            <v>Lane</v>
          </cell>
        </row>
        <row r="53">
          <cell r="IY53" t="str">
            <v>Leavenworth</v>
          </cell>
        </row>
        <row r="54">
          <cell r="IY54" t="str">
            <v>Lincoln</v>
          </cell>
        </row>
        <row r="55">
          <cell r="IY55" t="str">
            <v>Linn</v>
          </cell>
        </row>
        <row r="56">
          <cell r="IY56" t="str">
            <v>Logan</v>
          </cell>
        </row>
        <row r="57">
          <cell r="IY57" t="str">
            <v>Lyon</v>
          </cell>
        </row>
        <row r="58">
          <cell r="IY58" t="str">
            <v>McPherson</v>
          </cell>
        </row>
        <row r="59">
          <cell r="IY59" t="str">
            <v>Marion</v>
          </cell>
        </row>
        <row r="60">
          <cell r="IY60" t="str">
            <v>Marshall</v>
          </cell>
        </row>
        <row r="61">
          <cell r="IY61" t="str">
            <v>Meade</v>
          </cell>
        </row>
        <row r="62">
          <cell r="IY62" t="str">
            <v>Miami</v>
          </cell>
        </row>
        <row r="63">
          <cell r="IY63" t="str">
            <v>Mitchell</v>
          </cell>
        </row>
        <row r="64">
          <cell r="IY64" t="str">
            <v>Montgomery</v>
          </cell>
        </row>
        <row r="65">
          <cell r="IY65" t="str">
            <v>Morris</v>
          </cell>
        </row>
        <row r="66">
          <cell r="IY66" t="str">
            <v>Morton</v>
          </cell>
        </row>
        <row r="67">
          <cell r="IY67" t="str">
            <v>Nemaha</v>
          </cell>
        </row>
        <row r="68">
          <cell r="IY68" t="str">
            <v>Neosho</v>
          </cell>
        </row>
        <row r="69">
          <cell r="IY69" t="str">
            <v>Ness</v>
          </cell>
        </row>
        <row r="70">
          <cell r="IY70" t="str">
            <v>Norton</v>
          </cell>
        </row>
        <row r="71">
          <cell r="IY71" t="str">
            <v>Osage</v>
          </cell>
        </row>
        <row r="72">
          <cell r="IY72" t="str">
            <v>Osborne</v>
          </cell>
        </row>
        <row r="73">
          <cell r="IY73" t="str">
            <v>Ottawa</v>
          </cell>
        </row>
        <row r="74">
          <cell r="IY74" t="str">
            <v>Pawnee</v>
          </cell>
        </row>
        <row r="75">
          <cell r="IY75" t="str">
            <v>Phillips</v>
          </cell>
        </row>
        <row r="76">
          <cell r="IY76" t="str">
            <v>Pottawatomie</v>
          </cell>
        </row>
        <row r="77">
          <cell r="IY77" t="str">
            <v>Pratt</v>
          </cell>
        </row>
        <row r="78">
          <cell r="IY78" t="str">
            <v>Rawlins</v>
          </cell>
        </row>
        <row r="79">
          <cell r="IY79" t="str">
            <v>Reno</v>
          </cell>
        </row>
        <row r="80">
          <cell r="IY80" t="str">
            <v>Republic</v>
          </cell>
        </row>
        <row r="81">
          <cell r="IY81" t="str">
            <v>Rice</v>
          </cell>
        </row>
        <row r="82">
          <cell r="IY82" t="str">
            <v>Riley</v>
          </cell>
        </row>
        <row r="83">
          <cell r="IY83" t="str">
            <v>Rooks</v>
          </cell>
        </row>
        <row r="84">
          <cell r="IY84" t="str">
            <v>Rush</v>
          </cell>
        </row>
        <row r="85">
          <cell r="IY85" t="str">
            <v>Russell</v>
          </cell>
        </row>
        <row r="86">
          <cell r="IY86" t="str">
            <v>Saline</v>
          </cell>
        </row>
        <row r="87">
          <cell r="IY87" t="str">
            <v>Scott</v>
          </cell>
        </row>
        <row r="88">
          <cell r="IY88" t="str">
            <v>Sedgwick</v>
          </cell>
        </row>
        <row r="89">
          <cell r="IY89" t="str">
            <v>Seward</v>
          </cell>
        </row>
        <row r="90">
          <cell r="IY90" t="str">
            <v>Shawnee</v>
          </cell>
        </row>
        <row r="91">
          <cell r="IY91" t="str">
            <v>Sheridan</v>
          </cell>
        </row>
        <row r="92">
          <cell r="IY92" t="str">
            <v>Sherman</v>
          </cell>
        </row>
        <row r="93">
          <cell r="IY93" t="str">
            <v>Smith</v>
          </cell>
        </row>
        <row r="94">
          <cell r="IY94" t="str">
            <v>Stafford</v>
          </cell>
        </row>
        <row r="95">
          <cell r="IY95" t="str">
            <v>Stanton</v>
          </cell>
        </row>
        <row r="96">
          <cell r="IY96" t="str">
            <v>Stevens</v>
          </cell>
        </row>
        <row r="97">
          <cell r="IY97" t="str">
            <v>Sumner</v>
          </cell>
        </row>
        <row r="98">
          <cell r="IY98" t="str">
            <v>Thomas</v>
          </cell>
        </row>
        <row r="99">
          <cell r="IY99" t="str">
            <v>Trego</v>
          </cell>
        </row>
        <row r="100">
          <cell r="IY100" t="str">
            <v>Wabaunsee</v>
          </cell>
        </row>
        <row r="101">
          <cell r="IY101" t="str">
            <v>Wallace</v>
          </cell>
        </row>
        <row r="102">
          <cell r="IY102" t="str">
            <v>Washington</v>
          </cell>
        </row>
        <row r="103">
          <cell r="IY103" t="str">
            <v>Wichita</v>
          </cell>
        </row>
        <row r="104">
          <cell r="IY104" t="str">
            <v>Wilson</v>
          </cell>
        </row>
        <row r="105">
          <cell r="IY105" t="str">
            <v>Woodson</v>
          </cell>
        </row>
        <row r="106">
          <cell r="IY106" t="str">
            <v>Wyandotte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87.xml"/><Relationship Id="rId3" Type="http://schemas.openxmlformats.org/officeDocument/2006/relationships/vmlDrawing" Target="../drawings/vmlDrawing12.vml"/><Relationship Id="rId7" Type="http://schemas.openxmlformats.org/officeDocument/2006/relationships/ctrlProp" Target="../ctrlProps/ctrlProp86.xml"/><Relationship Id="rId2" Type="http://schemas.openxmlformats.org/officeDocument/2006/relationships/drawing" Target="../drawings/drawing7.xml"/><Relationship Id="rId1" Type="http://schemas.openxmlformats.org/officeDocument/2006/relationships/printerSettings" Target="../printerSettings/printerSettings10.bin"/><Relationship Id="rId6" Type="http://schemas.openxmlformats.org/officeDocument/2006/relationships/ctrlProp" Target="../ctrlProps/ctrlProp85.xml"/><Relationship Id="rId5" Type="http://schemas.openxmlformats.org/officeDocument/2006/relationships/ctrlProp" Target="../ctrlProps/ctrlProp84.xml"/><Relationship Id="rId4" Type="http://schemas.openxmlformats.org/officeDocument/2006/relationships/vmlDrawing" Target="../drawings/vmlDrawing13.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8.xml"/><Relationship Id="rId1" Type="http://schemas.openxmlformats.org/officeDocument/2006/relationships/printerSettings" Target="../printerSettings/printerSettings11.bin"/><Relationship Id="rId5" Type="http://schemas.openxmlformats.org/officeDocument/2006/relationships/ctrlProp" Target="../ctrlProps/ctrlProp88.xml"/><Relationship Id="rId4" Type="http://schemas.openxmlformats.org/officeDocument/2006/relationships/vmlDrawing" Target="../drawings/vmlDrawing15.vml"/></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92.xml"/><Relationship Id="rId13" Type="http://schemas.openxmlformats.org/officeDocument/2006/relationships/ctrlProp" Target="../ctrlProps/ctrlProp97.xml"/><Relationship Id="rId18" Type="http://schemas.openxmlformats.org/officeDocument/2006/relationships/ctrlProp" Target="../ctrlProps/ctrlProp102.xml"/><Relationship Id="rId26" Type="http://schemas.openxmlformats.org/officeDocument/2006/relationships/ctrlProp" Target="../ctrlProps/ctrlProp110.xml"/><Relationship Id="rId3" Type="http://schemas.openxmlformats.org/officeDocument/2006/relationships/vmlDrawing" Target="../drawings/vmlDrawing18.vml"/><Relationship Id="rId21" Type="http://schemas.openxmlformats.org/officeDocument/2006/relationships/ctrlProp" Target="../ctrlProps/ctrlProp105.xml"/><Relationship Id="rId7" Type="http://schemas.openxmlformats.org/officeDocument/2006/relationships/ctrlProp" Target="../ctrlProps/ctrlProp91.xml"/><Relationship Id="rId12" Type="http://schemas.openxmlformats.org/officeDocument/2006/relationships/ctrlProp" Target="../ctrlProps/ctrlProp96.xml"/><Relationship Id="rId17" Type="http://schemas.openxmlformats.org/officeDocument/2006/relationships/ctrlProp" Target="../ctrlProps/ctrlProp101.xml"/><Relationship Id="rId25" Type="http://schemas.openxmlformats.org/officeDocument/2006/relationships/ctrlProp" Target="../ctrlProps/ctrlProp109.xml"/><Relationship Id="rId2" Type="http://schemas.openxmlformats.org/officeDocument/2006/relationships/drawing" Target="../drawings/drawing9.xml"/><Relationship Id="rId16" Type="http://schemas.openxmlformats.org/officeDocument/2006/relationships/ctrlProp" Target="../ctrlProps/ctrlProp100.xml"/><Relationship Id="rId20" Type="http://schemas.openxmlformats.org/officeDocument/2006/relationships/ctrlProp" Target="../ctrlProps/ctrlProp104.xml"/><Relationship Id="rId1" Type="http://schemas.openxmlformats.org/officeDocument/2006/relationships/printerSettings" Target="../printerSettings/printerSettings14.bin"/><Relationship Id="rId6" Type="http://schemas.openxmlformats.org/officeDocument/2006/relationships/ctrlProp" Target="../ctrlProps/ctrlProp90.xml"/><Relationship Id="rId11" Type="http://schemas.openxmlformats.org/officeDocument/2006/relationships/ctrlProp" Target="../ctrlProps/ctrlProp95.xml"/><Relationship Id="rId24" Type="http://schemas.openxmlformats.org/officeDocument/2006/relationships/ctrlProp" Target="../ctrlProps/ctrlProp108.xml"/><Relationship Id="rId5" Type="http://schemas.openxmlformats.org/officeDocument/2006/relationships/ctrlProp" Target="../ctrlProps/ctrlProp89.xml"/><Relationship Id="rId15" Type="http://schemas.openxmlformats.org/officeDocument/2006/relationships/ctrlProp" Target="../ctrlProps/ctrlProp99.xml"/><Relationship Id="rId23" Type="http://schemas.openxmlformats.org/officeDocument/2006/relationships/ctrlProp" Target="../ctrlProps/ctrlProp107.xml"/><Relationship Id="rId28" Type="http://schemas.openxmlformats.org/officeDocument/2006/relationships/ctrlProp" Target="../ctrlProps/ctrlProp112.xml"/><Relationship Id="rId10" Type="http://schemas.openxmlformats.org/officeDocument/2006/relationships/ctrlProp" Target="../ctrlProps/ctrlProp94.xml"/><Relationship Id="rId19" Type="http://schemas.openxmlformats.org/officeDocument/2006/relationships/ctrlProp" Target="../ctrlProps/ctrlProp103.xml"/><Relationship Id="rId4" Type="http://schemas.openxmlformats.org/officeDocument/2006/relationships/vmlDrawing" Target="../drawings/vmlDrawing19.vml"/><Relationship Id="rId9" Type="http://schemas.openxmlformats.org/officeDocument/2006/relationships/ctrlProp" Target="../ctrlProps/ctrlProp93.xml"/><Relationship Id="rId14" Type="http://schemas.openxmlformats.org/officeDocument/2006/relationships/ctrlProp" Target="../ctrlProps/ctrlProp98.xml"/><Relationship Id="rId22" Type="http://schemas.openxmlformats.org/officeDocument/2006/relationships/ctrlProp" Target="../ctrlProps/ctrlProp106.xml"/><Relationship Id="rId27" Type="http://schemas.openxmlformats.org/officeDocument/2006/relationships/ctrlProp" Target="../ctrlProps/ctrlProp111.xml"/></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116.xml"/><Relationship Id="rId3" Type="http://schemas.openxmlformats.org/officeDocument/2006/relationships/vmlDrawing" Target="../drawings/vmlDrawing24.vml"/><Relationship Id="rId7" Type="http://schemas.openxmlformats.org/officeDocument/2006/relationships/ctrlProp" Target="../ctrlProps/ctrlProp115.xml"/><Relationship Id="rId12" Type="http://schemas.openxmlformats.org/officeDocument/2006/relationships/ctrlProp" Target="../ctrlProps/ctrlProp120.xml"/><Relationship Id="rId2" Type="http://schemas.openxmlformats.org/officeDocument/2006/relationships/drawing" Target="../drawings/drawing11.xml"/><Relationship Id="rId1" Type="http://schemas.openxmlformats.org/officeDocument/2006/relationships/printerSettings" Target="../printerSettings/printerSettings19.bin"/><Relationship Id="rId6" Type="http://schemas.openxmlformats.org/officeDocument/2006/relationships/ctrlProp" Target="../ctrlProps/ctrlProp114.xml"/><Relationship Id="rId11" Type="http://schemas.openxmlformats.org/officeDocument/2006/relationships/ctrlProp" Target="../ctrlProps/ctrlProp119.xml"/><Relationship Id="rId5" Type="http://schemas.openxmlformats.org/officeDocument/2006/relationships/ctrlProp" Target="../ctrlProps/ctrlProp113.xml"/><Relationship Id="rId10" Type="http://schemas.openxmlformats.org/officeDocument/2006/relationships/ctrlProp" Target="../ctrlProps/ctrlProp118.xml"/><Relationship Id="rId4" Type="http://schemas.openxmlformats.org/officeDocument/2006/relationships/vmlDrawing" Target="../drawings/vmlDrawing25.vml"/><Relationship Id="rId9" Type="http://schemas.openxmlformats.org/officeDocument/2006/relationships/ctrlProp" Target="../ctrlProps/ctrlProp1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printerSettings" Target="../printerSettings/printerSettings4.bin"/><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s://support.google.com/maps/answer/18539?co=GENIE.Platform%3DDesktop&amp;hl=en" TargetMode="External"/><Relationship Id="rId1" Type="http://schemas.openxmlformats.org/officeDocument/2006/relationships/hyperlink" Target="https://support.google.com/maps/answer/18539?co=GENIE.Platform%3DDesktop&amp;hl=en" TargetMode="External"/><Relationship Id="rId6" Type="http://schemas.openxmlformats.org/officeDocument/2006/relationships/vmlDrawing" Target="../drawings/vmlDrawing3.vml"/><Relationship Id="rId11" Type="http://schemas.openxmlformats.org/officeDocument/2006/relationships/ctrlProp" Target="../ctrlProps/ctrlProp5.xml"/><Relationship Id="rId5" Type="http://schemas.openxmlformats.org/officeDocument/2006/relationships/vmlDrawing" Target="../drawings/vmlDrawing2.vml"/><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drawing" Target="../drawings/drawing2.xml"/><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3" Type="http://schemas.openxmlformats.org/officeDocument/2006/relationships/vmlDrawing" Target="../drawings/vmlDrawing4.v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21.xml"/><Relationship Id="rId20" Type="http://schemas.openxmlformats.org/officeDocument/2006/relationships/ctrlProp" Target="../ctrlProps/ctrlProp25.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5" Type="http://schemas.openxmlformats.org/officeDocument/2006/relationships/ctrlProp" Target="../ctrlProps/ctrlProp20.xml"/><Relationship Id="rId10" Type="http://schemas.openxmlformats.org/officeDocument/2006/relationships/ctrlProp" Target="../ctrlProps/ctrlProp15.xml"/><Relationship Id="rId19" Type="http://schemas.openxmlformats.org/officeDocument/2006/relationships/ctrlProp" Target="../ctrlProps/ctrlProp24.xml"/><Relationship Id="rId4" Type="http://schemas.openxmlformats.org/officeDocument/2006/relationships/vmlDrawing" Target="../drawings/vmlDrawing5.v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vmlDrawing" Target="../drawings/vmlDrawing6.v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drawing" Target="../drawings/drawing4.xm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5" Type="http://schemas.openxmlformats.org/officeDocument/2006/relationships/ctrlProp" Target="../ctrlProps/ctrlProp36.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vmlDrawing" Target="../drawings/vmlDrawing7.vml"/><Relationship Id="rId9" Type="http://schemas.openxmlformats.org/officeDocument/2006/relationships/ctrlProp" Target="../ctrlProps/ctrlProp30.xml"/><Relationship Id="rId14" Type="http://schemas.openxmlformats.org/officeDocument/2006/relationships/ctrlProp" Target="../ctrlProps/ctrlProp3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50.xml"/><Relationship Id="rId18" Type="http://schemas.openxmlformats.org/officeDocument/2006/relationships/ctrlProp" Target="../ctrlProps/ctrlProp55.xml"/><Relationship Id="rId26" Type="http://schemas.openxmlformats.org/officeDocument/2006/relationships/ctrlProp" Target="../ctrlProps/ctrlProp63.xml"/><Relationship Id="rId3" Type="http://schemas.openxmlformats.org/officeDocument/2006/relationships/vmlDrawing" Target="../drawings/vmlDrawing8.vml"/><Relationship Id="rId21" Type="http://schemas.openxmlformats.org/officeDocument/2006/relationships/ctrlProp" Target="../ctrlProps/ctrlProp58.x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5" Type="http://schemas.openxmlformats.org/officeDocument/2006/relationships/ctrlProp" Target="../ctrlProps/ctrlProp62.xml"/><Relationship Id="rId33" Type="http://schemas.openxmlformats.org/officeDocument/2006/relationships/ctrlProp" Target="../ctrlProps/ctrlProp70.xml"/><Relationship Id="rId2" Type="http://schemas.openxmlformats.org/officeDocument/2006/relationships/drawing" Target="../drawings/drawing5.xml"/><Relationship Id="rId16" Type="http://schemas.openxmlformats.org/officeDocument/2006/relationships/ctrlProp" Target="../ctrlProps/ctrlProp53.xml"/><Relationship Id="rId20" Type="http://schemas.openxmlformats.org/officeDocument/2006/relationships/ctrlProp" Target="../ctrlProps/ctrlProp57.xml"/><Relationship Id="rId29" Type="http://schemas.openxmlformats.org/officeDocument/2006/relationships/ctrlProp" Target="../ctrlProps/ctrlProp66.xml"/><Relationship Id="rId1" Type="http://schemas.openxmlformats.org/officeDocument/2006/relationships/printerSettings" Target="../printerSettings/printerSettings8.bin"/><Relationship Id="rId6" Type="http://schemas.openxmlformats.org/officeDocument/2006/relationships/ctrlProp" Target="../ctrlProps/ctrlProp43.xml"/><Relationship Id="rId11" Type="http://schemas.openxmlformats.org/officeDocument/2006/relationships/ctrlProp" Target="../ctrlProps/ctrlProp48.xml"/><Relationship Id="rId24" Type="http://schemas.openxmlformats.org/officeDocument/2006/relationships/ctrlProp" Target="../ctrlProps/ctrlProp61.xml"/><Relationship Id="rId32" Type="http://schemas.openxmlformats.org/officeDocument/2006/relationships/ctrlProp" Target="../ctrlProps/ctrlProp69.xml"/><Relationship Id="rId5" Type="http://schemas.openxmlformats.org/officeDocument/2006/relationships/ctrlProp" Target="../ctrlProps/ctrlProp42.xml"/><Relationship Id="rId15" Type="http://schemas.openxmlformats.org/officeDocument/2006/relationships/ctrlProp" Target="../ctrlProps/ctrlProp52.xml"/><Relationship Id="rId23" Type="http://schemas.openxmlformats.org/officeDocument/2006/relationships/ctrlProp" Target="../ctrlProps/ctrlProp60.xml"/><Relationship Id="rId28" Type="http://schemas.openxmlformats.org/officeDocument/2006/relationships/ctrlProp" Target="../ctrlProps/ctrlProp65.xml"/><Relationship Id="rId10" Type="http://schemas.openxmlformats.org/officeDocument/2006/relationships/ctrlProp" Target="../ctrlProps/ctrlProp47.xml"/><Relationship Id="rId19" Type="http://schemas.openxmlformats.org/officeDocument/2006/relationships/ctrlProp" Target="../ctrlProps/ctrlProp56.xml"/><Relationship Id="rId31" Type="http://schemas.openxmlformats.org/officeDocument/2006/relationships/ctrlProp" Target="../ctrlProps/ctrlProp68.xml"/><Relationship Id="rId4" Type="http://schemas.openxmlformats.org/officeDocument/2006/relationships/vmlDrawing" Target="../drawings/vmlDrawing9.v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 Id="rId27" Type="http://schemas.openxmlformats.org/officeDocument/2006/relationships/ctrlProp" Target="../ctrlProps/ctrlProp64.xml"/><Relationship Id="rId30" Type="http://schemas.openxmlformats.org/officeDocument/2006/relationships/ctrlProp" Target="../ctrlProps/ctrlProp67.xml"/><Relationship Id="rId8" Type="http://schemas.openxmlformats.org/officeDocument/2006/relationships/ctrlProp" Target="../ctrlProps/ctrlProp45.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74.xml"/><Relationship Id="rId13" Type="http://schemas.openxmlformats.org/officeDocument/2006/relationships/ctrlProp" Target="../ctrlProps/ctrlProp79.xml"/><Relationship Id="rId3" Type="http://schemas.openxmlformats.org/officeDocument/2006/relationships/vmlDrawing" Target="../drawings/vmlDrawing10.vml"/><Relationship Id="rId7" Type="http://schemas.openxmlformats.org/officeDocument/2006/relationships/ctrlProp" Target="../ctrlProps/ctrlProp73.xml"/><Relationship Id="rId12" Type="http://schemas.openxmlformats.org/officeDocument/2006/relationships/ctrlProp" Target="../ctrlProps/ctrlProp78.xml"/><Relationship Id="rId17" Type="http://schemas.openxmlformats.org/officeDocument/2006/relationships/ctrlProp" Target="../ctrlProps/ctrlProp83.xml"/><Relationship Id="rId2" Type="http://schemas.openxmlformats.org/officeDocument/2006/relationships/drawing" Target="../drawings/drawing6.xml"/><Relationship Id="rId16" Type="http://schemas.openxmlformats.org/officeDocument/2006/relationships/ctrlProp" Target="../ctrlProps/ctrlProp82.xml"/><Relationship Id="rId1" Type="http://schemas.openxmlformats.org/officeDocument/2006/relationships/printerSettings" Target="../printerSettings/printerSettings9.bin"/><Relationship Id="rId6" Type="http://schemas.openxmlformats.org/officeDocument/2006/relationships/ctrlProp" Target="../ctrlProps/ctrlProp72.xml"/><Relationship Id="rId11" Type="http://schemas.openxmlformats.org/officeDocument/2006/relationships/ctrlProp" Target="../ctrlProps/ctrlProp77.xml"/><Relationship Id="rId5" Type="http://schemas.openxmlformats.org/officeDocument/2006/relationships/ctrlProp" Target="../ctrlProps/ctrlProp71.xml"/><Relationship Id="rId15" Type="http://schemas.openxmlformats.org/officeDocument/2006/relationships/ctrlProp" Target="../ctrlProps/ctrlProp81.xml"/><Relationship Id="rId10" Type="http://schemas.openxmlformats.org/officeDocument/2006/relationships/ctrlProp" Target="../ctrlProps/ctrlProp76.xml"/><Relationship Id="rId4" Type="http://schemas.openxmlformats.org/officeDocument/2006/relationships/vmlDrawing" Target="../drawings/vmlDrawing11.vml"/><Relationship Id="rId9" Type="http://schemas.openxmlformats.org/officeDocument/2006/relationships/ctrlProp" Target="../ctrlProps/ctrlProp75.xml"/><Relationship Id="rId14" Type="http://schemas.openxmlformats.org/officeDocument/2006/relationships/ctrlProp" Target="../ctrlProps/ctrlProp8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C55CF-0FCC-459A-B017-76B1D34E7997}">
  <dimension ref="A1:O52"/>
  <sheetViews>
    <sheetView topLeftCell="A8" workbookViewId="0">
      <selection activeCell="A57" sqref="A57:J59"/>
    </sheetView>
  </sheetViews>
  <sheetFormatPr defaultColWidth="8.88671875" defaultRowHeight="12.6"/>
  <cols>
    <col min="4" max="4" width="11.5546875" customWidth="1"/>
    <col min="7" max="7" width="13" customWidth="1"/>
  </cols>
  <sheetData>
    <row r="1" spans="1:15" ht="13.8">
      <c r="A1" s="157" t="s">
        <v>650</v>
      </c>
      <c r="B1" s="158"/>
      <c r="C1" s="158"/>
      <c r="D1" s="158"/>
      <c r="E1" s="157" t="s">
        <v>664</v>
      </c>
      <c r="F1" s="158"/>
      <c r="G1" s="158"/>
      <c r="H1" s="157" t="s">
        <v>669</v>
      </c>
      <c r="I1" s="158"/>
      <c r="J1" s="158"/>
      <c r="K1" s="157" t="s">
        <v>688</v>
      </c>
    </row>
    <row r="2" spans="1:15" ht="13.8">
      <c r="A2" s="158" t="s">
        <v>152</v>
      </c>
      <c r="B2" s="158"/>
      <c r="C2" s="158"/>
      <c r="D2" s="158"/>
      <c r="E2" s="158" t="s">
        <v>482</v>
      </c>
      <c r="F2" s="158"/>
      <c r="G2" s="158"/>
      <c r="H2" s="158" t="s">
        <v>693</v>
      </c>
      <c r="I2" s="158"/>
      <c r="J2" s="158"/>
      <c r="K2" s="158" t="s">
        <v>474</v>
      </c>
    </row>
    <row r="3" spans="1:15" ht="13.8">
      <c r="A3" s="158" t="s">
        <v>436</v>
      </c>
      <c r="B3" s="158"/>
      <c r="C3" s="158"/>
      <c r="D3" s="158"/>
      <c r="E3" s="158" t="s">
        <v>676</v>
      </c>
      <c r="F3" s="158"/>
      <c r="G3" s="158"/>
      <c r="H3" s="158" t="s">
        <v>220</v>
      </c>
      <c r="I3" s="158"/>
      <c r="J3" s="158"/>
      <c r="K3" s="158" t="s">
        <v>255</v>
      </c>
    </row>
    <row r="4" spans="1:15" ht="13.8">
      <c r="A4" s="158" t="s">
        <v>687</v>
      </c>
      <c r="B4" s="158"/>
      <c r="C4" s="158"/>
      <c r="D4" s="158"/>
      <c r="E4" s="158" t="s">
        <v>677</v>
      </c>
      <c r="F4" s="158"/>
      <c r="G4" s="158"/>
      <c r="H4" s="159">
        <v>0.2</v>
      </c>
      <c r="I4" s="158"/>
      <c r="J4" s="158"/>
      <c r="K4" s="158" t="s">
        <v>475</v>
      </c>
    </row>
    <row r="5" spans="1:15" ht="13.8">
      <c r="A5" s="158" t="s">
        <v>652</v>
      </c>
      <c r="B5" s="158"/>
      <c r="C5" s="158"/>
      <c r="D5" s="158"/>
      <c r="E5" s="158" t="s">
        <v>678</v>
      </c>
      <c r="F5" s="158"/>
      <c r="G5" s="158"/>
      <c r="H5" s="159">
        <v>0.3</v>
      </c>
      <c r="I5" s="158"/>
      <c r="J5" s="158"/>
    </row>
    <row r="6" spans="1:15" ht="13.8">
      <c r="A6" s="158" t="s">
        <v>1048</v>
      </c>
      <c r="B6" s="158"/>
      <c r="C6" s="158"/>
      <c r="D6" s="158"/>
      <c r="E6" s="158" t="s">
        <v>679</v>
      </c>
      <c r="F6" s="158"/>
      <c r="G6" s="158"/>
      <c r="H6" s="159">
        <v>0.4</v>
      </c>
      <c r="I6" s="158"/>
      <c r="J6" s="158"/>
      <c r="K6" s="157" t="s">
        <v>690</v>
      </c>
    </row>
    <row r="7" spans="1:15" ht="13.8">
      <c r="B7" s="158"/>
      <c r="C7" s="158"/>
      <c r="D7" s="158"/>
      <c r="E7" s="158" t="s">
        <v>680</v>
      </c>
      <c r="F7" s="158"/>
      <c r="G7" s="158"/>
      <c r="H7" s="159">
        <v>0.5</v>
      </c>
      <c r="I7" s="158"/>
      <c r="J7" s="158"/>
      <c r="K7" s="158">
        <v>30</v>
      </c>
      <c r="L7" s="158"/>
      <c r="M7" s="158"/>
      <c r="N7" s="158"/>
      <c r="O7" s="158"/>
    </row>
    <row r="8" spans="1:15" ht="13.8">
      <c r="A8" s="158"/>
      <c r="B8" s="158"/>
      <c r="C8" s="158"/>
      <c r="D8" s="158"/>
      <c r="E8" s="158" t="s">
        <v>681</v>
      </c>
      <c r="F8" s="158"/>
      <c r="G8" s="158"/>
      <c r="H8" s="159">
        <v>0.6</v>
      </c>
      <c r="I8" s="158"/>
      <c r="J8" s="158"/>
      <c r="K8" s="158">
        <v>40</v>
      </c>
      <c r="L8" s="158"/>
      <c r="M8" s="158"/>
      <c r="N8" s="158"/>
      <c r="O8" s="158"/>
    </row>
    <row r="9" spans="1:15" ht="13.8">
      <c r="A9" s="157" t="s">
        <v>654</v>
      </c>
      <c r="B9" s="158"/>
      <c r="C9" s="158"/>
      <c r="D9" s="158"/>
      <c r="E9" s="158" t="s">
        <v>682</v>
      </c>
      <c r="F9" s="158"/>
      <c r="G9" s="158"/>
      <c r="H9" s="159">
        <v>0.7</v>
      </c>
      <c r="I9" s="158"/>
      <c r="J9" s="158"/>
      <c r="K9" s="158"/>
      <c r="L9" s="158"/>
      <c r="M9" s="158"/>
      <c r="N9" s="158"/>
      <c r="O9" s="158"/>
    </row>
    <row r="10" spans="1:15" ht="13.8">
      <c r="A10" s="158" t="s">
        <v>1049</v>
      </c>
      <c r="B10" s="158"/>
      <c r="C10" s="158"/>
      <c r="D10" s="158"/>
      <c r="E10" s="158" t="s">
        <v>667</v>
      </c>
      <c r="F10" s="158"/>
      <c r="G10" s="158"/>
      <c r="H10" s="159">
        <v>0.8</v>
      </c>
      <c r="I10" s="158"/>
      <c r="J10" s="158"/>
      <c r="K10" s="157" t="s">
        <v>657</v>
      </c>
      <c r="L10" s="158"/>
      <c r="M10" s="158"/>
      <c r="N10" s="158"/>
      <c r="O10" s="158"/>
    </row>
    <row r="11" spans="1:15" ht="13.8">
      <c r="A11" s="158" t="s">
        <v>655</v>
      </c>
      <c r="B11" s="158"/>
      <c r="C11" s="158"/>
      <c r="D11" s="158"/>
      <c r="E11" s="158" t="s">
        <v>474</v>
      </c>
      <c r="F11" s="158"/>
      <c r="G11" s="158"/>
      <c r="H11" s="158"/>
      <c r="I11" s="158"/>
      <c r="J11" s="158"/>
      <c r="K11" s="158" t="s">
        <v>1104</v>
      </c>
      <c r="L11" s="158"/>
      <c r="M11" s="158"/>
      <c r="N11" s="158"/>
      <c r="O11" s="158"/>
    </row>
    <row r="12" spans="1:15" ht="13.8">
      <c r="A12" s="158"/>
      <c r="B12" s="158"/>
      <c r="C12" s="158"/>
      <c r="D12" s="158"/>
      <c r="E12" s="158" t="s">
        <v>683</v>
      </c>
      <c r="F12" s="158"/>
      <c r="G12" s="158"/>
      <c r="H12" s="157" t="s">
        <v>617</v>
      </c>
      <c r="I12" s="158"/>
      <c r="J12" s="158"/>
      <c r="K12" s="158" t="s">
        <v>1105</v>
      </c>
      <c r="L12" s="158"/>
      <c r="M12" s="158"/>
      <c r="N12" s="158"/>
      <c r="O12" s="158"/>
    </row>
    <row r="13" spans="1:15" ht="13.8">
      <c r="A13" s="158"/>
      <c r="B13" s="158"/>
      <c r="C13" s="158"/>
      <c r="D13" s="158"/>
      <c r="E13" s="158"/>
      <c r="F13" s="158"/>
      <c r="G13" s="158"/>
      <c r="H13" s="158" t="s">
        <v>670</v>
      </c>
      <c r="I13" s="158"/>
      <c r="J13" s="158"/>
      <c r="L13" s="158"/>
      <c r="M13" s="158"/>
      <c r="N13" s="158"/>
      <c r="O13" s="158"/>
    </row>
    <row r="14" spans="1:15" ht="13.8">
      <c r="A14" s="157" t="s">
        <v>658</v>
      </c>
      <c r="B14" s="158"/>
      <c r="C14" s="158"/>
      <c r="D14" s="158"/>
      <c r="E14" s="157" t="s">
        <v>668</v>
      </c>
      <c r="F14" s="158"/>
      <c r="G14" s="158"/>
      <c r="H14" s="158" t="s">
        <v>220</v>
      </c>
      <c r="I14" s="158"/>
      <c r="J14" s="158"/>
      <c r="K14" s="158"/>
      <c r="L14" s="158"/>
      <c r="M14" s="158"/>
      <c r="N14" s="158"/>
      <c r="O14" s="158"/>
    </row>
    <row r="15" spans="1:15" ht="13.8">
      <c r="A15" s="158" t="s">
        <v>436</v>
      </c>
      <c r="B15" s="158"/>
      <c r="C15" s="158"/>
      <c r="D15" s="158"/>
      <c r="E15" s="158" t="s">
        <v>476</v>
      </c>
      <c r="F15" s="158"/>
      <c r="G15" s="158"/>
      <c r="H15" s="158" t="s">
        <v>671</v>
      </c>
      <c r="I15" s="158"/>
      <c r="J15" s="158"/>
      <c r="K15" s="158"/>
      <c r="L15" s="158"/>
      <c r="M15" s="158"/>
      <c r="N15" s="158"/>
      <c r="O15" s="158"/>
    </row>
    <row r="16" spans="1:15" ht="13.8">
      <c r="A16" s="158" t="s">
        <v>659</v>
      </c>
      <c r="B16" s="158"/>
      <c r="C16" s="158"/>
      <c r="D16" s="158"/>
      <c r="E16" s="158" t="s">
        <v>684</v>
      </c>
      <c r="F16" s="158"/>
      <c r="G16" s="158"/>
      <c r="H16" s="158"/>
      <c r="I16" s="158"/>
      <c r="J16" s="158"/>
      <c r="K16" s="158"/>
      <c r="L16" s="158"/>
      <c r="M16" s="158"/>
      <c r="N16" s="158"/>
      <c r="O16" s="158"/>
    </row>
    <row r="17" spans="1:15" ht="13.8">
      <c r="A17" s="158" t="s">
        <v>660</v>
      </c>
      <c r="B17" s="158"/>
      <c r="C17" s="158"/>
      <c r="D17" s="158"/>
      <c r="E17" s="158" t="s">
        <v>479</v>
      </c>
      <c r="F17" s="158"/>
      <c r="G17" s="158"/>
      <c r="H17" s="157" t="s">
        <v>672</v>
      </c>
      <c r="I17" s="158"/>
      <c r="J17" s="158"/>
      <c r="K17" s="157" t="s">
        <v>709</v>
      </c>
      <c r="L17" s="158"/>
      <c r="M17" s="158"/>
      <c r="N17" s="158"/>
      <c r="O17" s="158"/>
    </row>
    <row r="18" spans="1:15" ht="13.8">
      <c r="A18" s="158" t="s">
        <v>661</v>
      </c>
      <c r="B18" s="158"/>
      <c r="C18" s="158"/>
      <c r="D18" s="158"/>
      <c r="E18" s="158" t="s">
        <v>666</v>
      </c>
      <c r="F18" s="158"/>
      <c r="G18" s="158"/>
      <c r="H18" s="158" t="s">
        <v>627</v>
      </c>
      <c r="I18" s="158"/>
      <c r="J18" s="158"/>
      <c r="K18" s="158" t="s">
        <v>710</v>
      </c>
      <c r="L18" s="158"/>
      <c r="M18" s="158"/>
      <c r="N18" s="158"/>
      <c r="O18" s="158"/>
    </row>
    <row r="19" spans="1:15" ht="13.8">
      <c r="A19" s="158"/>
      <c r="B19" s="158"/>
      <c r="C19" s="158"/>
      <c r="D19" s="158"/>
      <c r="E19" s="158" t="s">
        <v>665</v>
      </c>
      <c r="F19" s="158"/>
      <c r="G19" s="158"/>
      <c r="H19" s="158" t="s">
        <v>379</v>
      </c>
      <c r="I19" s="158"/>
      <c r="J19" s="158"/>
      <c r="K19" s="158" t="s">
        <v>711</v>
      </c>
      <c r="L19" s="158"/>
      <c r="M19" s="158"/>
      <c r="N19" s="158"/>
      <c r="O19" s="158"/>
    </row>
    <row r="20" spans="1:15" ht="13.8">
      <c r="A20" s="157" t="s">
        <v>662</v>
      </c>
      <c r="B20" s="158"/>
      <c r="C20" s="158"/>
      <c r="D20" s="158"/>
      <c r="E20" s="158" t="s">
        <v>683</v>
      </c>
      <c r="F20" s="158"/>
      <c r="G20" s="158"/>
      <c r="H20" s="158" t="s">
        <v>673</v>
      </c>
      <c r="I20" s="158"/>
      <c r="J20" s="158"/>
      <c r="K20" s="158" t="s">
        <v>712</v>
      </c>
      <c r="L20" s="158"/>
      <c r="M20" s="158"/>
      <c r="N20" s="158"/>
      <c r="O20" s="158"/>
    </row>
    <row r="21" spans="1:15" ht="13.8">
      <c r="A21" s="158" t="s">
        <v>135</v>
      </c>
      <c r="B21" s="158"/>
      <c r="C21" s="158"/>
      <c r="D21" s="158"/>
      <c r="E21" s="158"/>
      <c r="F21" s="158"/>
      <c r="G21" s="158"/>
      <c r="H21" s="158" t="s">
        <v>674</v>
      </c>
      <c r="I21" s="158"/>
      <c r="J21" s="158"/>
      <c r="K21" s="158" t="s">
        <v>713</v>
      </c>
      <c r="L21" s="158"/>
      <c r="M21" s="158"/>
      <c r="N21" s="158"/>
      <c r="O21" s="158"/>
    </row>
    <row r="22" spans="1:15" ht="13.8">
      <c r="A22" s="158" t="s">
        <v>663</v>
      </c>
      <c r="B22" s="158"/>
      <c r="C22" s="158"/>
      <c r="D22" s="158"/>
      <c r="E22" s="157" t="s">
        <v>685</v>
      </c>
      <c r="F22" s="158"/>
      <c r="G22" s="158"/>
      <c r="H22" s="158" t="s">
        <v>675</v>
      </c>
      <c r="I22" s="158"/>
      <c r="J22" s="158"/>
      <c r="K22" s="158" t="s">
        <v>776</v>
      </c>
      <c r="L22" s="158"/>
      <c r="M22" s="158"/>
      <c r="N22" s="158"/>
      <c r="O22" s="158"/>
    </row>
    <row r="23" spans="1:15" ht="13.8">
      <c r="A23" s="158" t="s">
        <v>278</v>
      </c>
      <c r="B23" s="158"/>
      <c r="C23" s="158"/>
      <c r="D23" s="158"/>
      <c r="E23" s="158" t="s">
        <v>474</v>
      </c>
      <c r="F23" s="158"/>
      <c r="G23" s="158"/>
      <c r="H23" s="158"/>
      <c r="I23" s="158"/>
      <c r="J23" s="158"/>
      <c r="K23" s="158"/>
      <c r="L23" s="158"/>
      <c r="M23" s="158"/>
      <c r="N23" s="158"/>
      <c r="O23" s="158"/>
    </row>
    <row r="24" spans="1:15" ht="13.8">
      <c r="A24" s="158" t="s">
        <v>136</v>
      </c>
      <c r="B24" s="158"/>
      <c r="C24" s="158"/>
      <c r="D24" s="158"/>
      <c r="E24" s="158" t="s">
        <v>255</v>
      </c>
      <c r="F24" s="158"/>
      <c r="G24" s="158"/>
      <c r="H24" s="158"/>
      <c r="I24" s="158"/>
      <c r="J24" s="158"/>
      <c r="K24" s="158"/>
      <c r="L24" s="158"/>
      <c r="M24" s="158"/>
      <c r="N24" s="158"/>
      <c r="O24" s="158"/>
    </row>
    <row r="25" spans="1:15" ht="13.8">
      <c r="A25" s="158" t="s">
        <v>692</v>
      </c>
      <c r="B25" s="158"/>
      <c r="C25" s="158"/>
      <c r="D25" s="158"/>
      <c r="E25" s="158" t="s">
        <v>686</v>
      </c>
      <c r="F25" s="158"/>
      <c r="G25" s="158"/>
      <c r="H25" s="158"/>
      <c r="I25" s="158"/>
      <c r="J25" s="158"/>
      <c r="K25" s="158"/>
      <c r="L25" s="158"/>
      <c r="M25" s="158"/>
      <c r="N25" s="158"/>
      <c r="O25" s="158"/>
    </row>
    <row r="26" spans="1:15" ht="13.8">
      <c r="K26" s="158"/>
      <c r="L26" s="158"/>
      <c r="M26" s="158"/>
      <c r="N26" s="158"/>
      <c r="O26" s="158"/>
    </row>
    <row r="27" spans="1:15" ht="13.8">
      <c r="A27" s="157" t="s">
        <v>1095</v>
      </c>
      <c r="K27" s="158"/>
      <c r="L27" s="158"/>
      <c r="M27" s="158"/>
      <c r="N27" s="158"/>
      <c r="O27" s="158"/>
    </row>
    <row r="28" spans="1:15" ht="13.8">
      <c r="A28" s="158" t="s">
        <v>1096</v>
      </c>
    </row>
    <row r="29" spans="1:15" ht="13.8">
      <c r="A29" s="158" t="s">
        <v>1097</v>
      </c>
    </row>
    <row r="30" spans="1:15" ht="13.8">
      <c r="A30" s="158" t="s">
        <v>1098</v>
      </c>
    </row>
    <row r="31" spans="1:15" ht="13.8">
      <c r="A31" s="158" t="s">
        <v>1099</v>
      </c>
    </row>
    <row r="32" spans="1:15" ht="13.8">
      <c r="A32" s="158" t="s">
        <v>1100</v>
      </c>
      <c r="J32" s="158"/>
    </row>
    <row r="33" spans="1:10" ht="13.8">
      <c r="A33" s="158" t="s">
        <v>1101</v>
      </c>
      <c r="J33" s="158"/>
    </row>
    <row r="34" spans="1:10" ht="13.8">
      <c r="J34" s="158"/>
    </row>
    <row r="35" spans="1:10" ht="13.8">
      <c r="J35" s="158"/>
    </row>
    <row r="36" spans="1:10" ht="13.8">
      <c r="J36" s="158"/>
    </row>
    <row r="37" spans="1:10" ht="13.8">
      <c r="J37" s="158"/>
    </row>
    <row r="38" spans="1:10" ht="13.8">
      <c r="J38" s="158"/>
    </row>
    <row r="39" spans="1:10" ht="13.8">
      <c r="J39" s="158"/>
    </row>
    <row r="40" spans="1:10" ht="13.8">
      <c r="J40" s="158"/>
    </row>
    <row r="41" spans="1:10" ht="13.8">
      <c r="J41" s="158"/>
    </row>
    <row r="42" spans="1:10" ht="13.8">
      <c r="J42" s="158"/>
    </row>
    <row r="43" spans="1:10" ht="13.8">
      <c r="J43" s="158"/>
    </row>
    <row r="44" spans="1:10" ht="13.8">
      <c r="J44" s="158"/>
    </row>
    <row r="45" spans="1:10" ht="13.8">
      <c r="J45" s="158"/>
    </row>
    <row r="46" spans="1:10" ht="13.8">
      <c r="J46" s="158"/>
    </row>
    <row r="47" spans="1:10" ht="13.8">
      <c r="J47" s="158"/>
    </row>
    <row r="48" spans="1:10" ht="13.8">
      <c r="J48" s="158"/>
    </row>
    <row r="49" spans="10:10" ht="13.8">
      <c r="J49" s="158"/>
    </row>
    <row r="50" spans="10:10" ht="13.8">
      <c r="J50" s="158"/>
    </row>
    <row r="51" spans="10:10" ht="13.8">
      <c r="J51" s="158"/>
    </row>
    <row r="52" spans="10:10" ht="13.8">
      <c r="J52" s="158"/>
    </row>
  </sheetData>
  <pageMargins left="0.7" right="0.7" top="0.75" bottom="0.75" header="0.3" footer="0.3"/>
  <pageSetup orientation="portrait" horizontalDpi="4294967293"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B1:N41"/>
  <sheetViews>
    <sheetView showGridLines="0" showRowColHeaders="0" showRuler="0" view="pageLayout" topLeftCell="A40" zoomScaleNormal="100" workbookViewId="0">
      <selection activeCell="F40" sqref="F40:L40"/>
    </sheetView>
  </sheetViews>
  <sheetFormatPr defaultColWidth="9.33203125" defaultRowHeight="12.6"/>
  <cols>
    <col min="1" max="1" width="3.6640625" customWidth="1"/>
    <col min="2" max="2" width="5.33203125" customWidth="1"/>
    <col min="3" max="3" width="3.6640625" customWidth="1"/>
    <col min="4" max="4" width="2.33203125" customWidth="1"/>
    <col min="5" max="5" width="10.6640625" customWidth="1"/>
    <col min="7" max="7" width="6.6640625" customWidth="1"/>
    <col min="8" max="8" width="6" customWidth="1"/>
    <col min="9" max="9" width="8.33203125" customWidth="1"/>
    <col min="10" max="10" width="10" customWidth="1"/>
    <col min="11" max="11" width="10.6640625" customWidth="1"/>
    <col min="12" max="12" width="12.6640625" customWidth="1"/>
    <col min="13" max="13" width="5.6640625" customWidth="1"/>
    <col min="14" max="14" width="6.44140625" customWidth="1"/>
  </cols>
  <sheetData>
    <row r="1" spans="2:14" s="1" customFormat="1" ht="33" customHeight="1">
      <c r="B1" s="213" t="s">
        <v>1078</v>
      </c>
      <c r="G1" s="235"/>
    </row>
    <row r="2" spans="2:14" s="1" customFormat="1" ht="6" customHeight="1">
      <c r="B2" s="213"/>
      <c r="G2" s="235"/>
    </row>
    <row r="3" spans="2:14" s="13" customFormat="1" ht="19.5" customHeight="1">
      <c r="B3" s="1" t="s">
        <v>371</v>
      </c>
      <c r="D3" s="1"/>
      <c r="E3" s="1"/>
      <c r="F3" s="1"/>
      <c r="G3" s="1"/>
      <c r="H3" s="1"/>
      <c r="I3" s="1"/>
      <c r="J3" s="1"/>
      <c r="K3" s="1"/>
      <c r="M3" s="1"/>
    </row>
    <row r="4" spans="2:14" s="13" customFormat="1" ht="8.25" customHeight="1">
      <c r="B4" s="1"/>
      <c r="C4" s="1"/>
      <c r="D4" s="1"/>
      <c r="E4" s="1"/>
      <c r="F4" s="1"/>
      <c r="G4" s="1"/>
      <c r="H4" s="1"/>
      <c r="I4" s="1"/>
      <c r="J4" s="1"/>
      <c r="K4" s="1"/>
      <c r="M4" s="1"/>
    </row>
    <row r="5" spans="2:14" s="1" customFormat="1" ht="48" customHeight="1">
      <c r="C5" s="5"/>
      <c r="D5" s="5"/>
      <c r="E5" s="716" t="s">
        <v>1149</v>
      </c>
      <c r="F5" s="716"/>
      <c r="G5" s="716"/>
      <c r="H5" s="716"/>
      <c r="I5" s="716"/>
      <c r="J5" s="716"/>
      <c r="K5" s="716"/>
      <c r="L5" s="716"/>
      <c r="N5" s="182"/>
    </row>
    <row r="6" spans="2:14" s="1" customFormat="1" ht="11.25" customHeight="1"/>
    <row r="7" spans="2:14" s="1" customFormat="1" ht="31.5" customHeight="1">
      <c r="C7" s="5"/>
      <c r="D7" s="5"/>
      <c r="E7" s="716" t="s">
        <v>757</v>
      </c>
      <c r="F7" s="716"/>
      <c r="G7" s="716"/>
      <c r="H7" s="716"/>
      <c r="I7" s="716"/>
      <c r="J7" s="716"/>
      <c r="K7" s="716"/>
      <c r="L7" s="716"/>
      <c r="M7" s="14"/>
      <c r="N7" s="182"/>
    </row>
    <row r="8" spans="2:14" s="1" customFormat="1" ht="11.25" customHeight="1">
      <c r="C8" s="5"/>
      <c r="D8" s="5"/>
      <c r="E8" s="182"/>
      <c r="F8" s="182"/>
      <c r="G8" s="182"/>
      <c r="H8" s="182"/>
      <c r="I8" s="182"/>
      <c r="J8" s="182"/>
      <c r="K8" s="182"/>
      <c r="L8" s="182"/>
      <c r="M8" s="182"/>
      <c r="N8" s="182"/>
    </row>
    <row r="9" spans="2:14" s="1" customFormat="1" ht="33.75" customHeight="1">
      <c r="C9" s="5"/>
      <c r="D9" s="5"/>
      <c r="E9" s="716" t="s">
        <v>758</v>
      </c>
      <c r="F9" s="716"/>
      <c r="G9" s="716"/>
      <c r="H9" s="716"/>
      <c r="I9" s="716"/>
      <c r="J9" s="716"/>
      <c r="K9" s="716"/>
      <c r="L9" s="716"/>
      <c r="M9" s="14"/>
      <c r="N9" s="182"/>
    </row>
    <row r="10" spans="2:14" s="1" customFormat="1" ht="11.25" customHeight="1">
      <c r="E10" s="56"/>
      <c r="F10" s="56"/>
      <c r="G10" s="56"/>
      <c r="H10" s="56"/>
      <c r="I10" s="56"/>
      <c r="J10" s="56"/>
      <c r="K10" s="56"/>
    </row>
    <row r="11" spans="2:14" s="1" customFormat="1" ht="49.95" customHeight="1">
      <c r="E11" s="775" t="s">
        <v>759</v>
      </c>
      <c r="F11" s="775"/>
      <c r="G11" s="775"/>
      <c r="H11" s="775"/>
      <c r="I11" s="775"/>
      <c r="J11" s="775"/>
      <c r="K11" s="775"/>
      <c r="L11" s="775"/>
      <c r="M11" s="236"/>
      <c r="N11" s="237"/>
    </row>
    <row r="12" spans="2:14" s="1" customFormat="1" ht="14.4" customHeight="1" thickBot="1">
      <c r="B12" s="774" t="s">
        <v>17</v>
      </c>
      <c r="C12" s="774"/>
      <c r="D12" s="774"/>
      <c r="E12" s="774"/>
      <c r="F12" s="774"/>
      <c r="G12" s="774"/>
      <c r="H12" s="774"/>
      <c r="I12" s="774"/>
      <c r="J12" s="774"/>
      <c r="K12" s="774"/>
      <c r="L12" s="774"/>
      <c r="M12" s="774"/>
    </row>
    <row r="13" spans="2:14" s="1" customFormat="1" ht="20.25" customHeight="1">
      <c r="B13" s="213" t="s">
        <v>569</v>
      </c>
      <c r="L13" s="238" t="s">
        <v>372</v>
      </c>
    </row>
    <row r="14" spans="2:14" s="1" customFormat="1" ht="10.5" customHeight="1">
      <c r="E14" s="1" t="s">
        <v>41</v>
      </c>
    </row>
    <row r="15" spans="2:14" s="1" customFormat="1" ht="15" customHeight="1">
      <c r="B15" s="1" t="s">
        <v>1083</v>
      </c>
      <c r="G15" s="4"/>
      <c r="H15" s="9"/>
      <c r="J15" s="615"/>
      <c r="K15" s="65"/>
      <c r="L15" s="48"/>
      <c r="M15" s="239"/>
      <c r="N15" s="239"/>
    </row>
    <row r="16" spans="2:14" s="1" customFormat="1" ht="19.95" customHeight="1">
      <c r="B16" s="1" t="s">
        <v>1084</v>
      </c>
      <c r="G16" s="4"/>
      <c r="H16" s="9"/>
      <c r="J16" s="611">
        <f>J15</f>
        <v>0</v>
      </c>
      <c r="K16" s="65"/>
      <c r="L16" s="48"/>
      <c r="M16" s="239"/>
      <c r="N16" s="239"/>
    </row>
    <row r="17" spans="2:14" s="1" customFormat="1" ht="21.75" customHeight="1">
      <c r="B17" s="1" t="s">
        <v>756</v>
      </c>
      <c r="H17" s="9"/>
      <c r="I17" s="232"/>
      <c r="J17" s="48">
        <v>0</v>
      </c>
      <c r="L17" s="48">
        <v>0</v>
      </c>
    </row>
    <row r="18" spans="2:14" s="1" customFormat="1" ht="21.75" customHeight="1">
      <c r="B18" s="1" t="s">
        <v>755</v>
      </c>
      <c r="L18" s="658">
        <f>SUM(L15:L17)</f>
        <v>0</v>
      </c>
      <c r="M18" s="240"/>
      <c r="N18" s="240"/>
    </row>
    <row r="19" spans="2:14" s="1" customFormat="1" ht="30.75" customHeight="1">
      <c r="B19" s="1" t="s">
        <v>1085</v>
      </c>
      <c r="F19" s="16"/>
      <c r="G19" s="16"/>
      <c r="H19" s="674"/>
      <c r="I19" s="674"/>
      <c r="K19" s="241"/>
      <c r="L19" s="521" t="e">
        <f>L15/(J15*J23*10)</f>
        <v>#DIV/0!</v>
      </c>
      <c r="N19" s="242"/>
    </row>
    <row r="20" spans="2:14" s="1" customFormat="1" ht="30.75" customHeight="1">
      <c r="B20" s="1" t="s">
        <v>1132</v>
      </c>
      <c r="F20" s="16"/>
      <c r="G20" s="16"/>
      <c r="H20" s="674"/>
      <c r="I20" s="674"/>
      <c r="K20" s="241"/>
      <c r="L20" s="614" t="e">
        <f>L16/(J16*J24*10)</f>
        <v>#DIV/0!</v>
      </c>
      <c r="N20" s="242"/>
    </row>
    <row r="21" spans="2:14" s="1" customFormat="1" ht="24.6" customHeight="1">
      <c r="B21" s="1" t="s">
        <v>754</v>
      </c>
      <c r="F21" s="16"/>
      <c r="G21" s="16"/>
      <c r="H21" s="674"/>
      <c r="I21" s="674"/>
      <c r="K21" s="241"/>
      <c r="L21" s="243">
        <f>IF((J17)=0,0,(L17/J17))</f>
        <v>0</v>
      </c>
      <c r="M21" s="242"/>
      <c r="N21" s="242"/>
    </row>
    <row r="22" spans="2:14" s="1" customFormat="1" ht="12" customHeight="1">
      <c r="F22" s="16"/>
      <c r="G22" s="16"/>
      <c r="L22" s="9"/>
      <c r="M22" s="242"/>
      <c r="N22" s="242"/>
    </row>
    <row r="23" spans="2:14" s="1" customFormat="1" ht="18" customHeight="1">
      <c r="B23" s="676" t="s">
        <v>1079</v>
      </c>
      <c r="C23" s="676"/>
      <c r="D23" s="676"/>
      <c r="E23" s="676"/>
      <c r="F23" s="676"/>
      <c r="G23" s="676"/>
      <c r="H23" s="676"/>
      <c r="J23" s="612">
        <v>1</v>
      </c>
      <c r="L23" s="245"/>
    </row>
    <row r="24" spans="2:14" s="1" customFormat="1" ht="23.4" customHeight="1">
      <c r="B24" s="676" t="s">
        <v>1086</v>
      </c>
      <c r="C24" s="676"/>
      <c r="D24" s="676"/>
      <c r="E24" s="676"/>
      <c r="F24" s="676"/>
      <c r="G24" s="676"/>
      <c r="H24" s="676"/>
      <c r="J24" s="613">
        <v>1</v>
      </c>
      <c r="L24" s="245"/>
    </row>
    <row r="25" spans="2:14" s="1" customFormat="1" ht="11.25" customHeight="1">
      <c r="E25" s="244"/>
      <c r="F25" s="246"/>
      <c r="G25" s="247"/>
      <c r="H25" s="247"/>
      <c r="K25" s="4"/>
      <c r="L25" s="245"/>
    </row>
    <row r="26" spans="2:14" s="1" customFormat="1" ht="18" customHeight="1" thickBot="1">
      <c r="B26" s="1" t="s">
        <v>558</v>
      </c>
      <c r="E26" s="244"/>
      <c r="F26" s="246"/>
      <c r="G26" s="247"/>
      <c r="H26" s="247"/>
      <c r="K26" s="4"/>
      <c r="L26" s="245"/>
    </row>
    <row r="27" spans="2:14" s="1" customFormat="1" ht="108.75" customHeight="1" thickTop="1" thickBot="1">
      <c r="B27" s="776"/>
      <c r="C27" s="777"/>
      <c r="D27" s="777"/>
      <c r="E27" s="777"/>
      <c r="F27" s="777"/>
      <c r="G27" s="777"/>
      <c r="H27" s="777"/>
      <c r="I27" s="777"/>
      <c r="J27" s="777"/>
      <c r="K27" s="777"/>
      <c r="L27" s="778"/>
    </row>
    <row r="28" spans="2:14" s="1" customFormat="1" ht="10.5" customHeight="1" thickTop="1">
      <c r="F28" s="16"/>
      <c r="G28" s="16"/>
      <c r="I28" s="248"/>
      <c r="J28" s="16"/>
    </row>
    <row r="29" spans="2:14" s="1" customFormat="1" ht="15.6" customHeight="1">
      <c r="B29" s="773" t="s">
        <v>1081</v>
      </c>
      <c r="C29" s="773"/>
      <c r="D29" s="773"/>
      <c r="E29" s="773"/>
      <c r="F29" s="773"/>
      <c r="G29" s="773"/>
      <c r="H29" s="773"/>
      <c r="I29" s="773"/>
      <c r="J29" s="773"/>
      <c r="K29" s="773"/>
      <c r="L29" s="773"/>
    </row>
    <row r="30" spans="2:14" s="1" customFormat="1" ht="18.75" customHeight="1">
      <c r="B30" s="673" t="s">
        <v>1080</v>
      </c>
      <c r="C30" s="673"/>
      <c r="D30" s="673"/>
      <c r="E30" s="673"/>
      <c r="F30" s="671"/>
      <c r="G30" s="671"/>
      <c r="H30" s="671"/>
      <c r="I30" s="671"/>
      <c r="J30" s="671"/>
      <c r="K30" s="671"/>
      <c r="L30" s="671"/>
      <c r="M30" s="15"/>
      <c r="N30" s="15"/>
    </row>
    <row r="31" spans="2:14" s="1" customFormat="1" ht="17.25" customHeight="1">
      <c r="B31" s="673" t="s">
        <v>126</v>
      </c>
      <c r="C31" s="673"/>
      <c r="D31" s="673"/>
      <c r="E31" s="673"/>
      <c r="F31" s="668"/>
      <c r="G31" s="668"/>
      <c r="H31" s="668"/>
      <c r="I31" s="668"/>
      <c r="J31" s="668"/>
      <c r="K31" s="668"/>
      <c r="L31" s="668"/>
      <c r="M31" s="15"/>
      <c r="N31" s="15"/>
    </row>
    <row r="32" spans="2:14" s="1" customFormat="1" ht="17.25" customHeight="1">
      <c r="B32" s="673" t="s">
        <v>125</v>
      </c>
      <c r="C32" s="673"/>
      <c r="D32" s="673"/>
      <c r="E32" s="673"/>
      <c r="F32" s="668"/>
      <c r="G32" s="668"/>
      <c r="H32" s="668"/>
      <c r="I32" s="65" t="s">
        <v>271</v>
      </c>
      <c r="J32" s="53"/>
      <c r="K32" s="65" t="s">
        <v>753</v>
      </c>
      <c r="L32" s="250"/>
      <c r="M32" s="65"/>
      <c r="N32" s="65"/>
    </row>
    <row r="33" spans="2:14" s="1" customFormat="1" ht="17.25" customHeight="1">
      <c r="B33" s="673" t="s">
        <v>751</v>
      </c>
      <c r="C33" s="673"/>
      <c r="D33" s="673"/>
      <c r="E33" s="673"/>
      <c r="F33" s="741"/>
      <c r="G33" s="741"/>
      <c r="H33" s="741"/>
      <c r="I33" s="741"/>
      <c r="J33" s="741"/>
      <c r="K33" s="741"/>
      <c r="L33" s="741"/>
      <c r="M33" s="68"/>
      <c r="N33" s="249"/>
    </row>
    <row r="34" spans="2:14" s="1" customFormat="1" ht="18.75" customHeight="1">
      <c r="B34" s="673" t="s">
        <v>752</v>
      </c>
      <c r="C34" s="673"/>
      <c r="D34" s="673"/>
      <c r="E34" s="673"/>
      <c r="F34" s="728"/>
      <c r="G34" s="728"/>
      <c r="H34" s="728"/>
      <c r="I34" s="65" t="s">
        <v>272</v>
      </c>
      <c r="J34" s="772"/>
      <c r="K34" s="668"/>
      <c r="L34" s="668"/>
      <c r="N34" s="43"/>
    </row>
    <row r="36" spans="2:14" ht="13.8">
      <c r="B36" s="773" t="s">
        <v>1082</v>
      </c>
      <c r="C36" s="773"/>
      <c r="D36" s="773"/>
      <c r="E36" s="773"/>
      <c r="F36" s="773"/>
      <c r="G36" s="773"/>
      <c r="H36" s="773"/>
      <c r="I36" s="773"/>
      <c r="J36" s="773"/>
      <c r="K36" s="773"/>
      <c r="L36" s="773"/>
    </row>
    <row r="37" spans="2:14" ht="16.95" customHeight="1">
      <c r="B37" s="673" t="s">
        <v>1080</v>
      </c>
      <c r="C37" s="673"/>
      <c r="D37" s="673"/>
      <c r="E37" s="673"/>
      <c r="F37" s="671"/>
      <c r="G37" s="671"/>
      <c r="H37" s="671"/>
      <c r="I37" s="671"/>
      <c r="J37" s="671"/>
      <c r="K37" s="671"/>
      <c r="L37" s="671"/>
    </row>
    <row r="38" spans="2:14" ht="16.2" customHeight="1">
      <c r="B38" s="673" t="s">
        <v>126</v>
      </c>
      <c r="C38" s="673"/>
      <c r="D38" s="673"/>
      <c r="E38" s="673"/>
      <c r="F38" s="668"/>
      <c r="G38" s="668"/>
      <c r="H38" s="668"/>
      <c r="I38" s="668"/>
      <c r="J38" s="668"/>
      <c r="K38" s="668"/>
      <c r="L38" s="668"/>
    </row>
    <row r="39" spans="2:14" s="1" customFormat="1" ht="16.95" customHeight="1">
      <c r="B39" s="673" t="s">
        <v>125</v>
      </c>
      <c r="C39" s="673"/>
      <c r="D39" s="673"/>
      <c r="E39" s="673"/>
      <c r="F39" s="668"/>
      <c r="G39" s="668"/>
      <c r="H39" s="668"/>
      <c r="I39" s="65" t="s">
        <v>271</v>
      </c>
      <c r="J39" s="53"/>
      <c r="K39" s="65" t="s">
        <v>753</v>
      </c>
      <c r="L39" s="250"/>
    </row>
    <row r="40" spans="2:14" ht="16.95" customHeight="1">
      <c r="B40" s="673" t="s">
        <v>751</v>
      </c>
      <c r="C40" s="673"/>
      <c r="D40" s="673"/>
      <c r="E40" s="673"/>
      <c r="F40" s="741"/>
      <c r="G40" s="741"/>
      <c r="H40" s="741"/>
      <c r="I40" s="741"/>
      <c r="J40" s="741"/>
      <c r="K40" s="741"/>
      <c r="L40" s="741"/>
    </row>
    <row r="41" spans="2:14" ht="16.95" customHeight="1">
      <c r="B41" s="673" t="s">
        <v>752</v>
      </c>
      <c r="C41" s="673"/>
      <c r="D41" s="673"/>
      <c r="E41" s="673"/>
      <c r="F41" s="728"/>
      <c r="G41" s="728"/>
      <c r="H41" s="728"/>
      <c r="I41" s="65" t="s">
        <v>272</v>
      </c>
      <c r="J41" s="772"/>
      <c r="K41" s="668"/>
      <c r="L41" s="668"/>
    </row>
  </sheetData>
  <sheetProtection algorithmName="SHA-512" hashValue="G853GfNiTPyx+B8SFJpU6ySeAIRk/n3QwW7lmyxH+mIiMHrv/5OcP3osRJQrzdHverrevj9was/4fntFmldOew==" saltValue="rbhZc6EUH3i4WlYh4eSkbg==" spinCount="100000" sheet="1" selectLockedCells="1"/>
  <mergeCells count="35">
    <mergeCell ref="B29:L29"/>
    <mergeCell ref="B30:E30"/>
    <mergeCell ref="B31:E31"/>
    <mergeCell ref="B32:E32"/>
    <mergeCell ref="B27:L27"/>
    <mergeCell ref="B12:M12"/>
    <mergeCell ref="E5:L5"/>
    <mergeCell ref="E11:L11"/>
    <mergeCell ref="E9:L9"/>
    <mergeCell ref="E7:L7"/>
    <mergeCell ref="H19:I19"/>
    <mergeCell ref="H21:I21"/>
    <mergeCell ref="H20:I20"/>
    <mergeCell ref="B23:H23"/>
    <mergeCell ref="B24:H24"/>
    <mergeCell ref="B36:L36"/>
    <mergeCell ref="B37:E37"/>
    <mergeCell ref="F37:L37"/>
    <mergeCell ref="B38:E38"/>
    <mergeCell ref="F38:L38"/>
    <mergeCell ref="B33:E33"/>
    <mergeCell ref="B34:E34"/>
    <mergeCell ref="F30:L30"/>
    <mergeCell ref="F31:L31"/>
    <mergeCell ref="F32:H32"/>
    <mergeCell ref="F33:L33"/>
    <mergeCell ref="F34:H34"/>
    <mergeCell ref="J34:L34"/>
    <mergeCell ref="B39:E39"/>
    <mergeCell ref="F39:H39"/>
    <mergeCell ref="B40:E40"/>
    <mergeCell ref="F40:L40"/>
    <mergeCell ref="B41:E41"/>
    <mergeCell ref="F41:H41"/>
    <mergeCell ref="J41:L41"/>
  </mergeCells>
  <printOptions horizontalCentered="1" verticalCentered="1"/>
  <pageMargins left="0.45" right="0.44" top="0.25" bottom="1.75" header="0" footer="0.5"/>
  <pageSetup scale="74" orientation="portrait" r:id="rId1"/>
  <headerFooter differentFirst="1" scaleWithDoc="0">
    <oddFooter>&amp;L&amp;"Arial Narrow,Italic"Housing Development Application&amp;C&amp;G&amp;R&amp;"Arial Narrow,Regular"&amp;A</oddFooter>
    <firstFooter>&amp;L&amp;"Arial Narrow,Italic"Housing Development Application&amp;C&amp;G&amp;R&amp;"Arial Narrow,Regular"&amp;A</first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30405" r:id="rId5" name="Check Box 5">
              <controlPr defaultSize="0" autoFill="0" autoLine="0" autoPict="0" altText="Placed in Service">
                <anchor moveWithCells="1">
                  <from>
                    <xdr:col>2</xdr:col>
                    <xdr:colOff>30480</xdr:colOff>
                    <xdr:row>3</xdr:row>
                    <xdr:rowOff>190500</xdr:rowOff>
                  </from>
                  <to>
                    <xdr:col>3</xdr:col>
                    <xdr:colOff>68580</xdr:colOff>
                    <xdr:row>4</xdr:row>
                    <xdr:rowOff>297180</xdr:rowOff>
                  </to>
                </anchor>
              </controlPr>
            </control>
          </mc:Choice>
        </mc:AlternateContent>
        <mc:AlternateContent xmlns:mc="http://schemas.openxmlformats.org/markup-compatibility/2006">
          <mc:Choice Requires="x14">
            <control shapeId="230406" r:id="rId6" name="Check Box 6">
              <controlPr defaultSize="0" autoFill="0" autoLine="0" autoPict="0" altText="Placed in Service">
                <anchor moveWithCells="1">
                  <from>
                    <xdr:col>2</xdr:col>
                    <xdr:colOff>30480</xdr:colOff>
                    <xdr:row>5</xdr:row>
                    <xdr:rowOff>137160</xdr:rowOff>
                  </from>
                  <to>
                    <xdr:col>3</xdr:col>
                    <xdr:colOff>30480</xdr:colOff>
                    <xdr:row>6</xdr:row>
                    <xdr:rowOff>289560</xdr:rowOff>
                  </to>
                </anchor>
              </controlPr>
            </control>
          </mc:Choice>
        </mc:AlternateContent>
        <mc:AlternateContent xmlns:mc="http://schemas.openxmlformats.org/markup-compatibility/2006">
          <mc:Choice Requires="x14">
            <control shapeId="230407" r:id="rId7" name="Check Box 7">
              <controlPr defaultSize="0" autoFill="0" autoLine="0" autoPict="0" altText="Placed in Service">
                <anchor moveWithCells="1">
                  <from>
                    <xdr:col>2</xdr:col>
                    <xdr:colOff>30480</xdr:colOff>
                    <xdr:row>9</xdr:row>
                    <xdr:rowOff>114300</xdr:rowOff>
                  </from>
                  <to>
                    <xdr:col>3</xdr:col>
                    <xdr:colOff>22860</xdr:colOff>
                    <xdr:row>10</xdr:row>
                    <xdr:rowOff>213360</xdr:rowOff>
                  </to>
                </anchor>
              </controlPr>
            </control>
          </mc:Choice>
        </mc:AlternateContent>
        <mc:AlternateContent xmlns:mc="http://schemas.openxmlformats.org/markup-compatibility/2006">
          <mc:Choice Requires="x14">
            <control shapeId="230408" r:id="rId8" name="Check Box 8">
              <controlPr defaultSize="0" autoFill="0" autoLine="0" autoPict="0">
                <anchor moveWithCells="1">
                  <from>
                    <xdr:col>2</xdr:col>
                    <xdr:colOff>30480</xdr:colOff>
                    <xdr:row>7</xdr:row>
                    <xdr:rowOff>106680</xdr:rowOff>
                  </from>
                  <to>
                    <xdr:col>3</xdr:col>
                    <xdr:colOff>76200</xdr:colOff>
                    <xdr:row>8</xdr:row>
                    <xdr:rowOff>182880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1"/>
  <dimension ref="A1:Y82"/>
  <sheetViews>
    <sheetView showGridLines="0" tabSelected="1" showRuler="0" view="pageLayout" topLeftCell="A16" zoomScale="110" zoomScaleNormal="100" zoomScalePageLayoutView="110" workbookViewId="0">
      <selection activeCell="B16" sqref="B16"/>
    </sheetView>
  </sheetViews>
  <sheetFormatPr defaultColWidth="9.33203125" defaultRowHeight="13.8"/>
  <cols>
    <col min="1" max="1" width="4.109375" style="2" customWidth="1"/>
    <col min="2" max="2" width="8.33203125" style="51" customWidth="1"/>
    <col min="3" max="3" width="5.33203125" style="2" customWidth="1"/>
    <col min="4" max="4" width="6.44140625" style="2" customWidth="1"/>
    <col min="5" max="5" width="8.44140625" style="2" customWidth="1"/>
    <col min="6" max="6" width="10" style="2" customWidth="1"/>
    <col min="7" max="8" width="11.44140625" style="2" customWidth="1"/>
    <col min="9" max="9" width="14.33203125" style="2" customWidth="1"/>
    <col min="10" max="10" width="11.5546875" style="2" customWidth="1"/>
    <col min="11" max="11" width="12.5546875" style="2" customWidth="1"/>
    <col min="12" max="12" width="11.33203125" style="2" customWidth="1"/>
    <col min="13" max="13" width="6" style="2" hidden="1" customWidth="1"/>
    <col min="14" max="14" width="3.33203125" style="2" hidden="1" customWidth="1"/>
    <col min="15" max="15" width="7.88671875" style="2" hidden="1" customWidth="1"/>
    <col min="16" max="16" width="6.6640625" style="2" hidden="1" customWidth="1"/>
    <col min="17" max="17" width="4.33203125" style="2" hidden="1" customWidth="1"/>
    <col min="18" max="18" width="4.88671875" style="2" hidden="1" customWidth="1"/>
    <col min="19" max="19" width="3.6640625" style="2" hidden="1" customWidth="1"/>
    <col min="20" max="20" width="2.33203125" style="2" hidden="1" customWidth="1"/>
    <col min="21" max="21" width="1.6640625" style="2" hidden="1" customWidth="1"/>
    <col min="22" max="22" width="4.44140625" style="2" hidden="1" customWidth="1"/>
    <col min="23" max="23" width="0.109375" style="2" customWidth="1"/>
    <col min="24" max="24" width="8.33203125" style="2" customWidth="1"/>
    <col min="25" max="25" width="8" style="2" customWidth="1"/>
    <col min="26" max="27" width="9.33203125" style="2" customWidth="1"/>
    <col min="28" max="28" width="10.33203125" style="2" customWidth="1"/>
    <col min="29" max="29" width="9.33203125" style="2" customWidth="1"/>
    <col min="30" max="16384" width="9.33203125" style="2"/>
  </cols>
  <sheetData>
    <row r="1" spans="1:25" ht="15.6">
      <c r="B1" s="791" t="s">
        <v>1059</v>
      </c>
      <c r="C1" s="792"/>
      <c r="D1" s="792"/>
      <c r="E1" s="792"/>
      <c r="F1" s="792"/>
      <c r="G1" s="792"/>
      <c r="H1" s="792"/>
      <c r="I1" s="792"/>
      <c r="J1" s="792"/>
      <c r="K1" s="793"/>
    </row>
    <row r="2" spans="1:25" ht="14.4">
      <c r="B2" s="546"/>
      <c r="C2" s="251"/>
      <c r="D2" s="252"/>
      <c r="E2" s="253"/>
      <c r="F2" s="253"/>
      <c r="G2" s="253"/>
      <c r="H2" s="251"/>
      <c r="I2" s="254"/>
      <c r="J2" s="253"/>
      <c r="K2" s="547"/>
    </row>
    <row r="3" spans="1:25" ht="14.4">
      <c r="B3" s="794" t="s">
        <v>636</v>
      </c>
      <c r="C3" s="795"/>
      <c r="D3" s="795"/>
      <c r="E3" s="255">
        <f>SUMIF($J$16:$J$56,"LIHTC",$D$16:$D$56)</f>
        <v>0</v>
      </c>
      <c r="F3" s="251"/>
      <c r="G3" s="256" t="s">
        <v>497</v>
      </c>
      <c r="H3" s="527">
        <f>SUMIF($J$16:$J$56,"LIHTC",$M$16:$M$56)</f>
        <v>0</v>
      </c>
      <c r="I3" s="251"/>
      <c r="J3" s="256" t="s">
        <v>532</v>
      </c>
      <c r="K3" s="548">
        <f>SUMIF($J$16:$J$56,"LIHTC",$G$16:$G$56)</f>
        <v>0</v>
      </c>
    </row>
    <row r="4" spans="1:25" ht="14.4">
      <c r="B4" s="794" t="s">
        <v>538</v>
      </c>
      <c r="C4" s="795"/>
      <c r="D4" s="795"/>
      <c r="E4" s="258">
        <f>SUMIF($K$16:$K$56,"LIHTC/HOME",$D$16:$D$56)+SUMIF($K$16:$K$56,"LIHTC/NHTF/HOME",$D$16:$D$56)</f>
        <v>0</v>
      </c>
      <c r="F4" s="251"/>
      <c r="G4" s="256" t="s">
        <v>498</v>
      </c>
      <c r="H4" s="257">
        <f>SUMIF($K$16:$K$56,"LIHTC/HOME",$M$16:$M$56)+SUMIF($K$16:$K$56,"LIHTC/NHTF/HOME",$M$16:$M$56)</f>
        <v>0</v>
      </c>
      <c r="I4" s="259"/>
      <c r="J4" s="256" t="s">
        <v>533</v>
      </c>
      <c r="K4" s="549">
        <f>SUMIF($K$16:$K$56,"LIHTC/HOME",$G$16:$G$56)+SUMIF($K$16:$K$56,"LIHTC/NHTF/HOME",$G$16:$G$56)</f>
        <v>0</v>
      </c>
    </row>
    <row r="5" spans="1:25" ht="14.4">
      <c r="B5" s="794" t="s">
        <v>539</v>
      </c>
      <c r="C5" s="795"/>
      <c r="D5" s="795"/>
      <c r="E5" s="258">
        <f>SUMIF($K$16:$K$56,"LIHTC/NHTF",$D$16:$D$56)+SUMIF($K$16:$K$56,"LIHTC/NHTF/HOME",$D$16:$D$56)</f>
        <v>0</v>
      </c>
      <c r="F5" s="251"/>
      <c r="G5" s="256" t="s">
        <v>499</v>
      </c>
      <c r="H5" s="257">
        <f>SUMIF($K$16:$K$56,"LIHTC/NHTF",$M$16:$M$56)+SUMIF($K$16:$K$56,"LIHTC/NHTF/HOME",$M$16:$M$56)</f>
        <v>0</v>
      </c>
      <c r="I5" s="259"/>
      <c r="J5" s="256" t="s">
        <v>534</v>
      </c>
      <c r="K5" s="549">
        <f>SUMIF($K$16:$K$56,"LIHTC/NHTF",$G$16:$G$56)+SUMIF($K$16:$K$56,"LIHTC/NHTF/HOME",$G$16:$G$56)</f>
        <v>0</v>
      </c>
    </row>
    <row r="6" spans="1:25" ht="14.4">
      <c r="B6" s="794" t="s">
        <v>540</v>
      </c>
      <c r="C6" s="795"/>
      <c r="D6" s="795"/>
      <c r="E6" s="258">
        <f>SUMIF($J$16:$J$56,"Market",$D$16:$D$56)</f>
        <v>0</v>
      </c>
      <c r="F6" s="251"/>
      <c r="G6" s="256" t="s">
        <v>500</v>
      </c>
      <c r="H6" s="257">
        <f>SUMIF($J$16:$J$56,"Market",$M$16:$M$56)</f>
        <v>0</v>
      </c>
      <c r="I6" s="259"/>
      <c r="J6" s="256" t="s">
        <v>535</v>
      </c>
      <c r="K6" s="549">
        <f>SUMIF($J$16:$J$56,"Market",$G$16:$G$56)</f>
        <v>0</v>
      </c>
    </row>
    <row r="7" spans="1:25" ht="14.4" customHeight="1">
      <c r="B7" s="796" t="s">
        <v>541</v>
      </c>
      <c r="C7" s="797"/>
      <c r="D7" s="797"/>
      <c r="E7" s="545">
        <f>SUMIF($J$16:$J$56,"Employee",$D$16:$D$56)</f>
        <v>0</v>
      </c>
      <c r="F7" s="251"/>
      <c r="G7" s="256" t="s">
        <v>537</v>
      </c>
      <c r="H7" s="257">
        <f>SUMIF($J$16:$J$56,"Employee",$M$16:$M$56)</f>
        <v>0</v>
      </c>
      <c r="I7" s="259"/>
      <c r="J7" s="256" t="s">
        <v>536</v>
      </c>
      <c r="K7" s="549">
        <f>SUMIF($J$16:$J$56,"Employee",$G$16:$G$56)</f>
        <v>0</v>
      </c>
    </row>
    <row r="8" spans="1:25" ht="6" customHeight="1" thickBot="1">
      <c r="B8" s="550"/>
      <c r="C8" s="551"/>
      <c r="D8" s="551"/>
      <c r="E8" s="552"/>
      <c r="F8" s="552"/>
      <c r="G8" s="553"/>
      <c r="H8" s="554"/>
      <c r="I8" s="554"/>
      <c r="J8" s="555"/>
      <c r="K8" s="556"/>
    </row>
    <row r="9" spans="1:25" ht="6.75" customHeight="1" thickBot="1">
      <c r="B9" s="125"/>
      <c r="C9" s="125"/>
      <c r="D9" s="9"/>
      <c r="E9" s="127"/>
      <c r="F9" s="127"/>
      <c r="G9" s="128"/>
      <c r="H9" s="9"/>
      <c r="I9" s="9"/>
      <c r="J9" s="129"/>
    </row>
    <row r="10" spans="1:25" ht="43.5" customHeight="1" thickBot="1">
      <c r="B10" s="803" t="s">
        <v>1087</v>
      </c>
      <c r="C10" s="804"/>
      <c r="D10" s="804"/>
      <c r="E10" s="804"/>
      <c r="F10" s="804"/>
      <c r="G10" s="804"/>
      <c r="H10" s="804"/>
      <c r="I10" s="804"/>
      <c r="J10" s="804"/>
      <c r="K10" s="804"/>
      <c r="L10" s="805"/>
    </row>
    <row r="11" spans="1:25" ht="7.95" customHeight="1">
      <c r="B11" s="2"/>
    </row>
    <row r="12" spans="1:25" ht="22.95" customHeight="1">
      <c r="B12" s="667" t="s">
        <v>1129</v>
      </c>
      <c r="C12" s="667"/>
      <c r="D12" s="667"/>
      <c r="E12" s="667"/>
      <c r="F12" s="667"/>
      <c r="G12" s="667"/>
      <c r="H12" s="667"/>
      <c r="I12" s="667"/>
      <c r="J12" s="667"/>
      <c r="K12" s="667"/>
      <c r="L12" s="667"/>
    </row>
    <row r="13" spans="1:25" ht="12" customHeight="1" thickBot="1">
      <c r="B13" s="667"/>
      <c r="C13" s="667"/>
      <c r="D13" s="667"/>
      <c r="E13" s="667"/>
      <c r="F13" s="667"/>
      <c r="G13" s="667"/>
      <c r="H13" s="667"/>
      <c r="I13" s="667"/>
      <c r="J13" s="667"/>
      <c r="K13" s="667"/>
      <c r="L13" s="667"/>
    </row>
    <row r="14" spans="1:25" ht="28.2" customHeight="1">
      <c r="A14" s="45"/>
      <c r="B14" s="800" t="s">
        <v>629</v>
      </c>
      <c r="C14" s="781" t="s">
        <v>630</v>
      </c>
      <c r="D14" s="783" t="s">
        <v>631</v>
      </c>
      <c r="E14" s="783" t="s">
        <v>632</v>
      </c>
      <c r="F14" s="783" t="s">
        <v>633</v>
      </c>
      <c r="G14" s="783" t="s">
        <v>634</v>
      </c>
      <c r="H14" s="798" t="s">
        <v>66</v>
      </c>
      <c r="I14" s="798" t="s">
        <v>635</v>
      </c>
      <c r="J14" s="798" t="s">
        <v>617</v>
      </c>
      <c r="K14" s="798" t="s">
        <v>618</v>
      </c>
      <c r="L14" s="806" t="s">
        <v>1003</v>
      </c>
      <c r="M14" s="143"/>
      <c r="Q14" s="139"/>
      <c r="R14" s="139"/>
      <c r="S14" s="139"/>
      <c r="T14" s="139"/>
      <c r="U14" s="139"/>
      <c r="V14" s="139"/>
      <c r="W14" s="139"/>
      <c r="X14" s="139"/>
      <c r="Y14" s="139"/>
    </row>
    <row r="15" spans="1:25" ht="66" customHeight="1">
      <c r="A15" s="45"/>
      <c r="B15" s="801"/>
      <c r="C15" s="782"/>
      <c r="D15" s="782"/>
      <c r="E15" s="782"/>
      <c r="F15" s="802"/>
      <c r="G15" s="782"/>
      <c r="H15" s="799"/>
      <c r="I15" s="799"/>
      <c r="J15" s="799"/>
      <c r="K15" s="799"/>
      <c r="L15" s="807"/>
      <c r="M15" s="143"/>
      <c r="O15" s="140"/>
      <c r="P15" s="54"/>
      <c r="Q15" s="54"/>
      <c r="R15" s="54"/>
      <c r="S15" s="46"/>
      <c r="T15" s="46"/>
      <c r="U15" s="46"/>
      <c r="V15" s="46"/>
      <c r="W15" s="46"/>
      <c r="X15" s="46"/>
      <c r="Y15" s="46"/>
    </row>
    <row r="16" spans="1:25" ht="21.75" customHeight="1">
      <c r="B16" s="566"/>
      <c r="C16" s="558"/>
      <c r="D16" s="559"/>
      <c r="E16" s="17"/>
      <c r="F16" s="560">
        <v>0</v>
      </c>
      <c r="G16" s="329">
        <f t="shared" ref="G16:G44" si="0">E16*D16</f>
        <v>0</v>
      </c>
      <c r="H16" s="564"/>
      <c r="I16" s="562"/>
      <c r="J16" s="557"/>
      <c r="K16" s="565"/>
      <c r="L16" s="581"/>
      <c r="M16" s="2">
        <f>H16*D16</f>
        <v>0</v>
      </c>
      <c r="O16" s="141" t="s">
        <v>281</v>
      </c>
      <c r="P16" s="12"/>
      <c r="Q16" s="12"/>
      <c r="R16" s="138"/>
      <c r="S16" s="126"/>
      <c r="T16" s="126"/>
      <c r="U16" s="126"/>
      <c r="V16" s="142"/>
      <c r="W16" s="126"/>
      <c r="X16" s="126"/>
      <c r="Y16" s="126"/>
    </row>
    <row r="17" spans="1:25" ht="22.2" customHeight="1">
      <c r="B17" s="566"/>
      <c r="C17" s="558"/>
      <c r="D17" s="559"/>
      <c r="E17" s="17"/>
      <c r="F17" s="560">
        <v>0</v>
      </c>
      <c r="G17" s="329">
        <f t="shared" si="0"/>
        <v>0</v>
      </c>
      <c r="H17" s="564"/>
      <c r="I17" s="562"/>
      <c r="J17" s="557"/>
      <c r="K17" s="565"/>
      <c r="L17" s="581"/>
      <c r="M17" s="2">
        <f t="shared" ref="M17:M56" si="1">H17*D17</f>
        <v>0</v>
      </c>
      <c r="O17" s="12"/>
      <c r="P17" s="12"/>
      <c r="Q17" s="138"/>
      <c r="R17" s="126"/>
      <c r="S17" s="126"/>
      <c r="T17" s="126"/>
      <c r="U17" s="142"/>
      <c r="V17" s="126"/>
      <c r="W17" s="126"/>
      <c r="X17" s="126"/>
    </row>
    <row r="18" spans="1:25" ht="22.2" customHeight="1">
      <c r="A18" s="117"/>
      <c r="B18" s="566"/>
      <c r="C18" s="558"/>
      <c r="D18" s="559"/>
      <c r="E18" s="17"/>
      <c r="F18" s="560">
        <v>0</v>
      </c>
      <c r="G18" s="329">
        <f t="shared" si="0"/>
        <v>0</v>
      </c>
      <c r="H18" s="564"/>
      <c r="I18" s="562"/>
      <c r="J18" s="557"/>
      <c r="K18" s="565"/>
      <c r="L18" s="581"/>
      <c r="M18" s="2">
        <f t="shared" si="1"/>
        <v>0</v>
      </c>
      <c r="O18" s="141" t="s">
        <v>281</v>
      </c>
      <c r="P18" s="12"/>
      <c r="Q18" s="12"/>
      <c r="R18" s="138"/>
      <c r="S18" s="126"/>
      <c r="T18" s="126"/>
      <c r="U18" s="126"/>
      <c r="V18" s="142"/>
      <c r="W18" s="126"/>
      <c r="X18" s="126"/>
      <c r="Y18" s="126"/>
    </row>
    <row r="19" spans="1:25" ht="22.2" customHeight="1">
      <c r="B19" s="566" t="s">
        <v>281</v>
      </c>
      <c r="C19" s="558"/>
      <c r="D19" s="559"/>
      <c r="E19" s="17"/>
      <c r="F19" s="560">
        <v>0</v>
      </c>
      <c r="G19" s="329">
        <f t="shared" si="0"/>
        <v>0</v>
      </c>
      <c r="H19" s="564"/>
      <c r="I19" s="562"/>
      <c r="J19" s="557"/>
      <c r="K19" s="565"/>
      <c r="L19" s="581"/>
      <c r="M19" s="2">
        <f t="shared" si="1"/>
        <v>0</v>
      </c>
      <c r="O19" s="141" t="s">
        <v>281</v>
      </c>
      <c r="P19" s="12"/>
      <c r="Q19" s="12"/>
      <c r="R19" s="138"/>
      <c r="S19" s="126"/>
      <c r="T19" s="126"/>
      <c r="U19" s="126"/>
      <c r="V19" s="142"/>
      <c r="W19" s="126"/>
      <c r="X19" s="126"/>
      <c r="Y19" s="126"/>
    </row>
    <row r="20" spans="1:25" ht="22.2" customHeight="1">
      <c r="B20" s="566" t="s">
        <v>281</v>
      </c>
      <c r="C20" s="558"/>
      <c r="D20" s="559"/>
      <c r="E20" s="17"/>
      <c r="F20" s="560">
        <v>0</v>
      </c>
      <c r="G20" s="329">
        <f t="shared" si="0"/>
        <v>0</v>
      </c>
      <c r="H20" s="564"/>
      <c r="I20" s="562"/>
      <c r="J20" s="557"/>
      <c r="K20" s="565"/>
      <c r="L20" s="581"/>
      <c r="M20" s="2">
        <f t="shared" si="1"/>
        <v>0</v>
      </c>
      <c r="O20" s="141" t="s">
        <v>281</v>
      </c>
      <c r="P20" s="12"/>
      <c r="Q20" s="12"/>
      <c r="R20" s="138"/>
      <c r="S20" s="126"/>
      <c r="T20" s="126"/>
      <c r="U20" s="126"/>
      <c r="V20" s="142"/>
      <c r="W20" s="126"/>
      <c r="X20" s="126"/>
      <c r="Y20" s="126"/>
    </row>
    <row r="21" spans="1:25" ht="22.2" customHeight="1">
      <c r="B21" s="566"/>
      <c r="C21" s="558"/>
      <c r="D21" s="559"/>
      <c r="E21" s="17"/>
      <c r="F21" s="560">
        <v>0</v>
      </c>
      <c r="G21" s="329">
        <f t="shared" si="0"/>
        <v>0</v>
      </c>
      <c r="H21" s="564"/>
      <c r="I21" s="562"/>
      <c r="J21" s="557"/>
      <c r="K21" s="565"/>
      <c r="L21" s="581"/>
      <c r="M21" s="2">
        <f t="shared" si="1"/>
        <v>0</v>
      </c>
      <c r="O21" s="141" t="s">
        <v>281</v>
      </c>
      <c r="P21" s="12"/>
      <c r="Q21" s="12"/>
      <c r="R21" s="138"/>
      <c r="S21" s="126"/>
      <c r="T21" s="126"/>
      <c r="U21" s="126"/>
      <c r="V21" s="142"/>
      <c r="W21" s="126"/>
      <c r="X21" s="126"/>
      <c r="Y21" s="126"/>
    </row>
    <row r="22" spans="1:25" ht="22.2" customHeight="1">
      <c r="B22" s="566" t="s">
        <v>281</v>
      </c>
      <c r="C22" s="558"/>
      <c r="D22" s="559"/>
      <c r="E22" s="17"/>
      <c r="F22" s="560">
        <v>0</v>
      </c>
      <c r="G22" s="329">
        <f t="shared" si="0"/>
        <v>0</v>
      </c>
      <c r="H22" s="564"/>
      <c r="I22" s="562" t="s">
        <v>281</v>
      </c>
      <c r="J22" s="557"/>
      <c r="K22" s="565"/>
      <c r="L22" s="581"/>
      <c r="M22" s="2">
        <f t="shared" si="1"/>
        <v>0</v>
      </c>
      <c r="R22" s="127"/>
      <c r="S22" s="127"/>
      <c r="T22" s="127"/>
      <c r="U22" s="127"/>
      <c r="V22" s="127"/>
      <c r="W22" s="127"/>
      <c r="X22" s="127"/>
      <c r="Y22" s="126"/>
    </row>
    <row r="23" spans="1:25" ht="22.2" customHeight="1">
      <c r="B23" s="566" t="s">
        <v>281</v>
      </c>
      <c r="C23" s="558"/>
      <c r="D23" s="559"/>
      <c r="E23" s="17"/>
      <c r="F23" s="560">
        <v>0</v>
      </c>
      <c r="G23" s="329">
        <f t="shared" si="0"/>
        <v>0</v>
      </c>
      <c r="H23" s="564"/>
      <c r="I23" s="562" t="s">
        <v>281</v>
      </c>
      <c r="J23" s="557"/>
      <c r="K23" s="565"/>
      <c r="L23" s="581"/>
      <c r="M23" s="2">
        <f t="shared" si="1"/>
        <v>0</v>
      </c>
    </row>
    <row r="24" spans="1:25" ht="22.2" customHeight="1">
      <c r="B24" s="566" t="s">
        <v>281</v>
      </c>
      <c r="C24" s="558"/>
      <c r="D24" s="559"/>
      <c r="E24" s="17"/>
      <c r="F24" s="560">
        <v>0</v>
      </c>
      <c r="G24" s="329">
        <f t="shared" si="0"/>
        <v>0</v>
      </c>
      <c r="H24" s="564"/>
      <c r="I24" s="562" t="s">
        <v>281</v>
      </c>
      <c r="J24" s="557"/>
      <c r="K24" s="565"/>
      <c r="L24" s="581"/>
      <c r="M24" s="2">
        <f t="shared" si="1"/>
        <v>0</v>
      </c>
    </row>
    <row r="25" spans="1:25" ht="22.2" customHeight="1">
      <c r="B25" s="566" t="s">
        <v>281</v>
      </c>
      <c r="C25" s="558"/>
      <c r="D25" s="559"/>
      <c r="E25" s="17"/>
      <c r="F25" s="560">
        <v>0</v>
      </c>
      <c r="G25" s="329">
        <f t="shared" si="0"/>
        <v>0</v>
      </c>
      <c r="H25" s="564"/>
      <c r="I25" s="562" t="s">
        <v>281</v>
      </c>
      <c r="J25" s="557"/>
      <c r="K25" s="565"/>
      <c r="L25" s="581"/>
      <c r="M25" s="2">
        <f t="shared" si="1"/>
        <v>0</v>
      </c>
    </row>
    <row r="26" spans="1:25" ht="22.2" customHeight="1">
      <c r="B26" s="566" t="s">
        <v>281</v>
      </c>
      <c r="C26" s="558"/>
      <c r="D26" s="559"/>
      <c r="E26" s="17"/>
      <c r="F26" s="560">
        <v>0</v>
      </c>
      <c r="G26" s="329">
        <f t="shared" si="0"/>
        <v>0</v>
      </c>
      <c r="H26" s="564"/>
      <c r="I26" s="562" t="s">
        <v>281</v>
      </c>
      <c r="J26" s="557"/>
      <c r="K26" s="565"/>
      <c r="L26" s="581"/>
      <c r="M26" s="2">
        <f t="shared" si="1"/>
        <v>0</v>
      </c>
      <c r="Q26" s="118"/>
    </row>
    <row r="27" spans="1:25" ht="22.2" customHeight="1">
      <c r="B27" s="566" t="s">
        <v>281</v>
      </c>
      <c r="C27" s="558"/>
      <c r="D27" s="559"/>
      <c r="E27" s="17"/>
      <c r="F27" s="560">
        <v>0</v>
      </c>
      <c r="G27" s="329">
        <f t="shared" si="0"/>
        <v>0</v>
      </c>
      <c r="H27" s="564"/>
      <c r="I27" s="562" t="s">
        <v>281</v>
      </c>
      <c r="J27" s="557"/>
      <c r="K27" s="565"/>
      <c r="L27" s="581"/>
      <c r="M27" s="2">
        <f t="shared" si="1"/>
        <v>0</v>
      </c>
    </row>
    <row r="28" spans="1:25" ht="22.2" customHeight="1">
      <c r="B28" s="566" t="s">
        <v>281</v>
      </c>
      <c r="C28" s="558"/>
      <c r="D28" s="559"/>
      <c r="E28" s="17"/>
      <c r="F28" s="560">
        <v>0</v>
      </c>
      <c r="G28" s="329">
        <f t="shared" si="0"/>
        <v>0</v>
      </c>
      <c r="H28" s="564"/>
      <c r="I28" s="562" t="s">
        <v>281</v>
      </c>
      <c r="J28" s="557"/>
      <c r="K28" s="565"/>
      <c r="L28" s="581"/>
      <c r="M28" s="2">
        <f t="shared" si="1"/>
        <v>0</v>
      </c>
    </row>
    <row r="29" spans="1:25" ht="22.2" customHeight="1">
      <c r="B29" s="566" t="s">
        <v>281</v>
      </c>
      <c r="C29" s="558"/>
      <c r="D29" s="559"/>
      <c r="E29" s="17"/>
      <c r="F29" s="560">
        <v>0</v>
      </c>
      <c r="G29" s="329">
        <f t="shared" si="0"/>
        <v>0</v>
      </c>
      <c r="H29" s="564"/>
      <c r="I29" s="562" t="s">
        <v>281</v>
      </c>
      <c r="J29" s="557"/>
      <c r="K29" s="565"/>
      <c r="L29" s="581"/>
      <c r="M29" s="2">
        <f t="shared" si="1"/>
        <v>0</v>
      </c>
    </row>
    <row r="30" spans="1:25" ht="22.2" customHeight="1">
      <c r="B30" s="566" t="s">
        <v>281</v>
      </c>
      <c r="C30" s="558"/>
      <c r="D30" s="559"/>
      <c r="E30" s="17"/>
      <c r="F30" s="560">
        <v>0</v>
      </c>
      <c r="G30" s="329">
        <f t="shared" si="0"/>
        <v>0</v>
      </c>
      <c r="H30" s="564"/>
      <c r="I30" s="562" t="s">
        <v>281</v>
      </c>
      <c r="J30" s="557"/>
      <c r="K30" s="565"/>
      <c r="L30" s="581"/>
      <c r="M30" s="2">
        <f t="shared" si="1"/>
        <v>0</v>
      </c>
    </row>
    <row r="31" spans="1:25" ht="22.2" customHeight="1">
      <c r="B31" s="566" t="s">
        <v>281</v>
      </c>
      <c r="C31" s="558"/>
      <c r="D31" s="559"/>
      <c r="E31" s="17"/>
      <c r="F31" s="560">
        <v>0</v>
      </c>
      <c r="G31" s="329">
        <f t="shared" si="0"/>
        <v>0</v>
      </c>
      <c r="H31" s="564"/>
      <c r="I31" s="562" t="s">
        <v>281</v>
      </c>
      <c r="J31" s="557"/>
      <c r="K31" s="565"/>
      <c r="L31" s="581"/>
      <c r="M31" s="2">
        <f t="shared" si="1"/>
        <v>0</v>
      </c>
    </row>
    <row r="32" spans="1:25" ht="22.2" customHeight="1">
      <c r="B32" s="566" t="s">
        <v>281</v>
      </c>
      <c r="C32" s="558"/>
      <c r="D32" s="559"/>
      <c r="E32" s="17"/>
      <c r="F32" s="560">
        <v>0</v>
      </c>
      <c r="G32" s="329">
        <f t="shared" si="0"/>
        <v>0</v>
      </c>
      <c r="H32" s="564"/>
      <c r="I32" s="562" t="s">
        <v>281</v>
      </c>
      <c r="J32" s="557"/>
      <c r="K32" s="565"/>
      <c r="L32" s="581"/>
      <c r="M32" s="2">
        <f t="shared" si="1"/>
        <v>0</v>
      </c>
    </row>
    <row r="33" spans="2:13" ht="22.2" customHeight="1">
      <c r="B33" s="566" t="s">
        <v>281</v>
      </c>
      <c r="C33" s="558"/>
      <c r="D33" s="559"/>
      <c r="E33" s="17"/>
      <c r="F33" s="560">
        <v>0</v>
      </c>
      <c r="G33" s="329">
        <f t="shared" si="0"/>
        <v>0</v>
      </c>
      <c r="H33" s="564"/>
      <c r="I33" s="562" t="s">
        <v>281</v>
      </c>
      <c r="J33" s="557"/>
      <c r="K33" s="565"/>
      <c r="L33" s="581"/>
      <c r="M33" s="2">
        <f t="shared" si="1"/>
        <v>0</v>
      </c>
    </row>
    <row r="34" spans="2:13" ht="22.2" customHeight="1">
      <c r="B34" s="566" t="s">
        <v>281</v>
      </c>
      <c r="C34" s="558"/>
      <c r="D34" s="559"/>
      <c r="E34" s="17"/>
      <c r="F34" s="560">
        <v>0</v>
      </c>
      <c r="G34" s="329">
        <f t="shared" si="0"/>
        <v>0</v>
      </c>
      <c r="H34" s="564"/>
      <c r="I34" s="562" t="s">
        <v>281</v>
      </c>
      <c r="J34" s="557"/>
      <c r="K34" s="565"/>
      <c r="L34" s="581"/>
      <c r="M34" s="2">
        <f t="shared" si="1"/>
        <v>0</v>
      </c>
    </row>
    <row r="35" spans="2:13" ht="22.2" customHeight="1">
      <c r="B35" s="566" t="s">
        <v>281</v>
      </c>
      <c r="C35" s="558"/>
      <c r="D35" s="559"/>
      <c r="E35" s="17"/>
      <c r="F35" s="560">
        <v>0</v>
      </c>
      <c r="G35" s="329">
        <f t="shared" si="0"/>
        <v>0</v>
      </c>
      <c r="H35" s="564"/>
      <c r="I35" s="562" t="s">
        <v>281</v>
      </c>
      <c r="J35" s="557"/>
      <c r="K35" s="565"/>
      <c r="L35" s="581"/>
      <c r="M35" s="2">
        <f t="shared" si="1"/>
        <v>0</v>
      </c>
    </row>
    <row r="36" spans="2:13" ht="22.2" customHeight="1">
      <c r="B36" s="566" t="s">
        <v>281</v>
      </c>
      <c r="C36" s="558"/>
      <c r="D36" s="559"/>
      <c r="E36" s="17"/>
      <c r="F36" s="560">
        <v>0</v>
      </c>
      <c r="G36" s="329">
        <f t="shared" si="0"/>
        <v>0</v>
      </c>
      <c r="H36" s="564"/>
      <c r="I36" s="562" t="s">
        <v>281</v>
      </c>
      <c r="J36" s="557"/>
      <c r="K36" s="565"/>
      <c r="L36" s="581"/>
      <c r="M36" s="2">
        <f t="shared" si="1"/>
        <v>0</v>
      </c>
    </row>
    <row r="37" spans="2:13" ht="22.2" customHeight="1">
      <c r="B37" s="566" t="s">
        <v>281</v>
      </c>
      <c r="C37" s="558"/>
      <c r="D37" s="559"/>
      <c r="E37" s="17"/>
      <c r="F37" s="560">
        <v>0</v>
      </c>
      <c r="G37" s="329">
        <f t="shared" si="0"/>
        <v>0</v>
      </c>
      <c r="H37" s="564"/>
      <c r="I37" s="562" t="s">
        <v>281</v>
      </c>
      <c r="J37" s="557"/>
      <c r="K37" s="565"/>
      <c r="L37" s="581"/>
      <c r="M37" s="2">
        <f t="shared" si="1"/>
        <v>0</v>
      </c>
    </row>
    <row r="38" spans="2:13" ht="22.2" customHeight="1">
      <c r="B38" s="566" t="s">
        <v>281</v>
      </c>
      <c r="C38" s="558"/>
      <c r="D38" s="559"/>
      <c r="E38" s="17"/>
      <c r="F38" s="560">
        <v>0</v>
      </c>
      <c r="G38" s="329">
        <f t="shared" si="0"/>
        <v>0</v>
      </c>
      <c r="H38" s="564"/>
      <c r="I38" s="562" t="s">
        <v>281</v>
      </c>
      <c r="J38" s="557"/>
      <c r="K38" s="565"/>
      <c r="L38" s="581"/>
      <c r="M38" s="2">
        <f t="shared" si="1"/>
        <v>0</v>
      </c>
    </row>
    <row r="39" spans="2:13" ht="22.2" customHeight="1">
      <c r="B39" s="566" t="s">
        <v>281</v>
      </c>
      <c r="C39" s="558"/>
      <c r="D39" s="559"/>
      <c r="E39" s="17"/>
      <c r="F39" s="560">
        <v>0</v>
      </c>
      <c r="G39" s="329">
        <f t="shared" si="0"/>
        <v>0</v>
      </c>
      <c r="H39" s="564"/>
      <c r="I39" s="562" t="s">
        <v>281</v>
      </c>
      <c r="J39" s="557"/>
      <c r="K39" s="565"/>
      <c r="L39" s="581"/>
      <c r="M39" s="2">
        <f t="shared" si="1"/>
        <v>0</v>
      </c>
    </row>
    <row r="40" spans="2:13" ht="22.2" customHeight="1">
      <c r="B40" s="566" t="s">
        <v>281</v>
      </c>
      <c r="C40" s="558"/>
      <c r="D40" s="559"/>
      <c r="E40" s="17"/>
      <c r="F40" s="560">
        <v>0</v>
      </c>
      <c r="G40" s="329">
        <f t="shared" si="0"/>
        <v>0</v>
      </c>
      <c r="H40" s="564"/>
      <c r="I40" s="562" t="s">
        <v>281</v>
      </c>
      <c r="J40" s="557"/>
      <c r="K40" s="565"/>
      <c r="L40" s="581"/>
      <c r="M40" s="2">
        <f t="shared" si="1"/>
        <v>0</v>
      </c>
    </row>
    <row r="41" spans="2:13" ht="22.2" customHeight="1">
      <c r="B41" s="566" t="s">
        <v>281</v>
      </c>
      <c r="C41" s="558"/>
      <c r="D41" s="559"/>
      <c r="E41" s="17"/>
      <c r="F41" s="560">
        <v>0</v>
      </c>
      <c r="G41" s="329">
        <f t="shared" si="0"/>
        <v>0</v>
      </c>
      <c r="H41" s="564"/>
      <c r="I41" s="562" t="s">
        <v>281</v>
      </c>
      <c r="J41" s="557"/>
      <c r="K41" s="565"/>
      <c r="L41" s="581"/>
      <c r="M41" s="2">
        <f t="shared" si="1"/>
        <v>0</v>
      </c>
    </row>
    <row r="42" spans="2:13" ht="22.2" customHeight="1">
      <c r="B42" s="566" t="s">
        <v>281</v>
      </c>
      <c r="C42" s="558"/>
      <c r="D42" s="559"/>
      <c r="E42" s="17"/>
      <c r="F42" s="560">
        <v>0</v>
      </c>
      <c r="G42" s="329">
        <f t="shared" si="0"/>
        <v>0</v>
      </c>
      <c r="H42" s="564"/>
      <c r="I42" s="562" t="s">
        <v>281</v>
      </c>
      <c r="J42" s="557"/>
      <c r="K42" s="565"/>
      <c r="L42" s="581"/>
      <c r="M42" s="2">
        <f t="shared" si="1"/>
        <v>0</v>
      </c>
    </row>
    <row r="43" spans="2:13" ht="22.2" customHeight="1">
      <c r="B43" s="566" t="s">
        <v>281</v>
      </c>
      <c r="C43" s="558"/>
      <c r="D43" s="559"/>
      <c r="E43" s="17"/>
      <c r="F43" s="560">
        <v>0</v>
      </c>
      <c r="G43" s="329">
        <f t="shared" si="0"/>
        <v>0</v>
      </c>
      <c r="H43" s="564"/>
      <c r="I43" s="562" t="s">
        <v>281</v>
      </c>
      <c r="J43" s="557"/>
      <c r="K43" s="565"/>
      <c r="L43" s="581"/>
      <c r="M43" s="2">
        <f t="shared" si="1"/>
        <v>0</v>
      </c>
    </row>
    <row r="44" spans="2:13" ht="22.2" customHeight="1">
      <c r="B44" s="566" t="s">
        <v>281</v>
      </c>
      <c r="C44" s="558"/>
      <c r="D44" s="559"/>
      <c r="E44" s="17"/>
      <c r="F44" s="560">
        <v>0</v>
      </c>
      <c r="G44" s="329">
        <f t="shared" si="0"/>
        <v>0</v>
      </c>
      <c r="H44" s="564"/>
      <c r="I44" s="562" t="s">
        <v>281</v>
      </c>
      <c r="J44" s="557"/>
      <c r="K44" s="565"/>
      <c r="L44" s="581"/>
      <c r="M44" s="2">
        <f t="shared" si="1"/>
        <v>0</v>
      </c>
    </row>
    <row r="45" spans="2:13" ht="22.2" customHeight="1">
      <c r="B45" s="566" t="s">
        <v>281</v>
      </c>
      <c r="C45" s="558"/>
      <c r="D45" s="559"/>
      <c r="E45" s="17"/>
      <c r="F45" s="560">
        <v>0</v>
      </c>
      <c r="G45" s="329">
        <f>D45*E45</f>
        <v>0</v>
      </c>
      <c r="H45" s="564"/>
      <c r="I45" s="562" t="s">
        <v>281</v>
      </c>
      <c r="J45" s="557"/>
      <c r="K45" s="565"/>
      <c r="L45" s="581"/>
      <c r="M45" s="2">
        <f t="shared" si="1"/>
        <v>0</v>
      </c>
    </row>
    <row r="46" spans="2:13" ht="22.2" customHeight="1">
      <c r="B46" s="566" t="s">
        <v>281</v>
      </c>
      <c r="C46" s="558"/>
      <c r="D46" s="559"/>
      <c r="E46" s="17"/>
      <c r="F46" s="560">
        <v>0</v>
      </c>
      <c r="G46" s="329">
        <f>D46*E46</f>
        <v>0</v>
      </c>
      <c r="H46" s="564"/>
      <c r="I46" s="562" t="s">
        <v>281</v>
      </c>
      <c r="J46" s="557"/>
      <c r="K46" s="565"/>
      <c r="L46" s="581"/>
      <c r="M46" s="2">
        <f t="shared" si="1"/>
        <v>0</v>
      </c>
    </row>
    <row r="47" spans="2:13" ht="22.2" customHeight="1">
      <c r="B47" s="566" t="s">
        <v>281</v>
      </c>
      <c r="C47" s="558"/>
      <c r="D47" s="559"/>
      <c r="E47" s="17"/>
      <c r="F47" s="560">
        <v>0</v>
      </c>
      <c r="G47" s="329">
        <f>D47*E47</f>
        <v>0</v>
      </c>
      <c r="H47" s="564"/>
      <c r="I47" s="562" t="s">
        <v>281</v>
      </c>
      <c r="J47" s="557"/>
      <c r="K47" s="565"/>
      <c r="L47" s="581"/>
      <c r="M47" s="2">
        <f t="shared" si="1"/>
        <v>0</v>
      </c>
    </row>
    <row r="48" spans="2:13" ht="22.2" customHeight="1">
      <c r="B48" s="566" t="s">
        <v>281</v>
      </c>
      <c r="C48" s="558"/>
      <c r="D48" s="559"/>
      <c r="E48" s="17"/>
      <c r="F48" s="560">
        <v>0</v>
      </c>
      <c r="G48" s="329">
        <f>D48*E48</f>
        <v>0</v>
      </c>
      <c r="H48" s="564"/>
      <c r="I48" s="562" t="s">
        <v>281</v>
      </c>
      <c r="J48" s="557"/>
      <c r="K48" s="565"/>
      <c r="L48" s="581"/>
      <c r="M48" s="2">
        <f t="shared" si="1"/>
        <v>0</v>
      </c>
    </row>
    <row r="49" spans="1:23" ht="22.2" customHeight="1">
      <c r="B49" s="566"/>
      <c r="C49" s="558"/>
      <c r="D49" s="559"/>
      <c r="E49" s="17"/>
      <c r="F49" s="560">
        <v>0</v>
      </c>
      <c r="G49" s="329">
        <f t="shared" ref="G49:G56" si="2">E49*D49</f>
        <v>0</v>
      </c>
      <c r="H49" s="561"/>
      <c r="I49" s="562"/>
      <c r="J49" s="557"/>
      <c r="K49" s="563"/>
      <c r="L49" s="581"/>
      <c r="M49" s="2">
        <f t="shared" si="1"/>
        <v>0</v>
      </c>
    </row>
    <row r="50" spans="1:23" ht="22.2" customHeight="1">
      <c r="B50" s="566"/>
      <c r="C50" s="558"/>
      <c r="D50" s="559"/>
      <c r="E50" s="17"/>
      <c r="F50" s="560">
        <v>0</v>
      </c>
      <c r="G50" s="329">
        <f t="shared" si="2"/>
        <v>0</v>
      </c>
      <c r="H50" s="564"/>
      <c r="I50" s="562"/>
      <c r="J50" s="557"/>
      <c r="K50" s="565"/>
      <c r="L50" s="581"/>
      <c r="M50" s="2">
        <f t="shared" si="1"/>
        <v>0</v>
      </c>
    </row>
    <row r="51" spans="1:23" ht="22.2" customHeight="1">
      <c r="B51" s="566"/>
      <c r="C51" s="558"/>
      <c r="D51" s="559"/>
      <c r="E51" s="17"/>
      <c r="F51" s="560">
        <v>0</v>
      </c>
      <c r="G51" s="329">
        <f t="shared" si="2"/>
        <v>0</v>
      </c>
      <c r="H51" s="564"/>
      <c r="I51" s="562"/>
      <c r="J51" s="557"/>
      <c r="K51" s="565"/>
      <c r="L51" s="581"/>
      <c r="M51" s="2">
        <f t="shared" si="1"/>
        <v>0</v>
      </c>
    </row>
    <row r="52" spans="1:23" ht="22.2" customHeight="1">
      <c r="B52" s="566"/>
      <c r="C52" s="558"/>
      <c r="D52" s="559"/>
      <c r="E52" s="17"/>
      <c r="F52" s="560">
        <v>0</v>
      </c>
      <c r="G52" s="329">
        <f t="shared" si="2"/>
        <v>0</v>
      </c>
      <c r="H52" s="564"/>
      <c r="I52" s="562"/>
      <c r="J52" s="557"/>
      <c r="K52" s="565"/>
      <c r="L52" s="581"/>
      <c r="M52" s="2">
        <f t="shared" si="1"/>
        <v>0</v>
      </c>
    </row>
    <row r="53" spans="1:23" ht="22.2" customHeight="1">
      <c r="B53" s="566"/>
      <c r="C53" s="558"/>
      <c r="D53" s="559"/>
      <c r="E53" s="17"/>
      <c r="F53" s="560">
        <v>0</v>
      </c>
      <c r="G53" s="329">
        <f t="shared" si="2"/>
        <v>0</v>
      </c>
      <c r="H53" s="564"/>
      <c r="I53" s="562"/>
      <c r="J53" s="557"/>
      <c r="K53" s="565"/>
      <c r="L53" s="581"/>
      <c r="M53" s="2">
        <f t="shared" si="1"/>
        <v>0</v>
      </c>
    </row>
    <row r="54" spans="1:23" ht="22.2" customHeight="1">
      <c r="B54" s="566"/>
      <c r="C54" s="558"/>
      <c r="D54" s="559"/>
      <c r="E54" s="17"/>
      <c r="F54" s="560">
        <v>0</v>
      </c>
      <c r="G54" s="329">
        <f t="shared" si="2"/>
        <v>0</v>
      </c>
      <c r="H54" s="564"/>
      <c r="I54" s="562"/>
      <c r="J54" s="557"/>
      <c r="K54" s="565"/>
      <c r="L54" s="581"/>
      <c r="M54" s="2">
        <f t="shared" si="1"/>
        <v>0</v>
      </c>
    </row>
    <row r="55" spans="1:23" ht="22.2" customHeight="1">
      <c r="B55" s="566"/>
      <c r="C55" s="558"/>
      <c r="D55" s="559"/>
      <c r="E55" s="17"/>
      <c r="F55" s="560">
        <v>0</v>
      </c>
      <c r="G55" s="329">
        <f t="shared" si="2"/>
        <v>0</v>
      </c>
      <c r="H55" s="564"/>
      <c r="I55" s="562"/>
      <c r="J55" s="557"/>
      <c r="K55" s="565"/>
      <c r="L55" s="581"/>
      <c r="M55" s="2">
        <f t="shared" si="1"/>
        <v>0</v>
      </c>
    </row>
    <row r="56" spans="1:23" ht="22.2" customHeight="1">
      <c r="B56" s="566"/>
      <c r="C56" s="558"/>
      <c r="D56" s="559"/>
      <c r="E56" s="17"/>
      <c r="F56" s="560">
        <v>0</v>
      </c>
      <c r="G56" s="329">
        <f t="shared" si="2"/>
        <v>0</v>
      </c>
      <c r="H56" s="564"/>
      <c r="I56" s="562"/>
      <c r="J56" s="557"/>
      <c r="K56" s="565"/>
      <c r="L56" s="581"/>
      <c r="M56" s="2">
        <f t="shared" si="1"/>
        <v>0</v>
      </c>
    </row>
    <row r="57" spans="1:23" ht="21.75" customHeight="1" thickBot="1">
      <c r="B57" s="567" t="s">
        <v>1002</v>
      </c>
      <c r="C57" s="568">
        <f>(C16*D16)+(C17*D17)+(C18*D18)+(C19*D19)+(C20*D20)+(C21*D21)+(C22*D22)+(C23*D23)+(C24*D24)+(C25*D25)+(C26*D26)+(C27*D27)+(C28*D28)+(C29*D29)+(C30*D30)+(C31*D31)+(C32*D32)+(C33*D33)+(C34*D34)+(C35*D35)+(C36*D36)+(C37*D37)+(C38*D38)+(C39*D39)+(C40*D40)+(C41*D41)+(C42*D42)+(C43*D43)+(C44*D44)+(C45*D45)+(C46*D46)+(C47*D47)+(C48*D48)+(C49*D49)+(C50*D50)+(C51*D51)+(C52*D52)+(C53*D53)+(C54*D54)+(C55*D55)+(C56*D56)</f>
        <v>0</v>
      </c>
      <c r="D57" s="569">
        <f t="shared" ref="D57:H57" si="3">SUM(D16:D56)</f>
        <v>0</v>
      </c>
      <c r="E57" s="570">
        <f t="shared" si="3"/>
        <v>0</v>
      </c>
      <c r="F57" s="571">
        <f t="shared" si="3"/>
        <v>0</v>
      </c>
      <c r="G57" s="572">
        <f t="shared" si="3"/>
        <v>0</v>
      </c>
      <c r="H57" s="573">
        <f t="shared" si="3"/>
        <v>0</v>
      </c>
      <c r="I57" s="574"/>
      <c r="J57" s="575"/>
      <c r="K57" s="575"/>
      <c r="L57" s="576"/>
    </row>
    <row r="58" spans="1:23" ht="23.7" customHeight="1">
      <c r="B58" s="784" t="s">
        <v>791</v>
      </c>
      <c r="C58" s="784"/>
      <c r="D58" s="784"/>
      <c r="E58" s="507"/>
      <c r="F58" s="261"/>
      <c r="G58" s="81">
        <f>G57*E58</f>
        <v>0</v>
      </c>
      <c r="H58" s="528"/>
      <c r="I58" s="528"/>
      <c r="J58" s="528"/>
      <c r="K58" s="528"/>
    </row>
    <row r="59" spans="1:23" ht="22.95" customHeight="1">
      <c r="A59" s="262"/>
      <c r="B59" s="263"/>
      <c r="C59" s="262"/>
      <c r="D59" s="1"/>
      <c r="E59" s="264" t="s">
        <v>52</v>
      </c>
      <c r="F59" s="264"/>
      <c r="G59" s="81">
        <f>G57-G58</f>
        <v>0</v>
      </c>
      <c r="H59" s="528"/>
      <c r="I59" s="528"/>
      <c r="J59" s="528"/>
      <c r="K59" s="528"/>
      <c r="M59" s="82"/>
    </row>
    <row r="60" spans="1:23" ht="22.95" customHeight="1">
      <c r="A60" s="262"/>
      <c r="B60" s="263"/>
      <c r="C60" s="262"/>
      <c r="D60" s="1"/>
      <c r="E60" s="264" t="s">
        <v>792</v>
      </c>
      <c r="F60" s="264"/>
      <c r="G60" s="130">
        <f>G59*12</f>
        <v>0</v>
      </c>
      <c r="H60" s="528"/>
      <c r="I60" s="528"/>
      <c r="J60" s="528"/>
      <c r="K60" s="528"/>
      <c r="M60" s="82"/>
    </row>
    <row r="61" spans="1:23" ht="12.75" customHeight="1" thickBot="1">
      <c r="B61" s="265"/>
      <c r="C61" s="266"/>
      <c r="D61" s="266"/>
      <c r="E61" s="266"/>
      <c r="F61" s="266"/>
      <c r="G61" s="266"/>
      <c r="H61" s="267"/>
      <c r="I61" s="267"/>
      <c r="J61" s="267"/>
      <c r="K61" s="266"/>
      <c r="M61" s="266"/>
      <c r="N61" s="266"/>
      <c r="O61" s="266"/>
      <c r="P61" s="266"/>
      <c r="Q61" s="266"/>
      <c r="R61" s="266"/>
      <c r="S61" s="266"/>
      <c r="T61" s="266"/>
      <c r="U61" s="266"/>
      <c r="V61" s="266"/>
      <c r="W61" s="266"/>
    </row>
    <row r="62" spans="1:23" ht="12.75" customHeight="1">
      <c r="B62" s="785" t="s">
        <v>1029</v>
      </c>
      <c r="C62" s="786"/>
      <c r="D62" s="786"/>
      <c r="E62" s="643"/>
      <c r="F62" s="643"/>
      <c r="G62" s="639" t="s">
        <v>1030</v>
      </c>
      <c r="H62" s="644"/>
      <c r="I62" s="645"/>
      <c r="J62" s="645"/>
      <c r="K62" s="646"/>
    </row>
    <row r="63" spans="1:23" ht="12.75" customHeight="1">
      <c r="B63" s="647"/>
      <c r="C63" s="642"/>
      <c r="D63" s="641"/>
      <c r="E63" s="641" t="s">
        <v>1147</v>
      </c>
      <c r="F63" s="638" t="s">
        <v>670</v>
      </c>
      <c r="G63" s="638" t="s">
        <v>1145</v>
      </c>
      <c r="H63" s="638" t="s">
        <v>1146</v>
      </c>
      <c r="I63" s="638" t="s">
        <v>470</v>
      </c>
      <c r="J63" s="638"/>
      <c r="K63" s="648"/>
    </row>
    <row r="64" spans="1:23" ht="14.4">
      <c r="B64" s="649"/>
      <c r="C64" s="787" t="s">
        <v>1022</v>
      </c>
      <c r="D64" s="788"/>
      <c r="E64" s="635">
        <f>SUMIF(B16:B56, "1 Bedroom", D16:D56)</f>
        <v>0</v>
      </c>
      <c r="F64" s="635">
        <f>SUMIFS(D16:D56, B16:B56, "1 bedroom", J16:J56, "LIHTC")</f>
        <v>0</v>
      </c>
      <c r="G64" s="640">
        <v>0.2</v>
      </c>
      <c r="H64" s="637" t="e">
        <f>I64/D57</f>
        <v>#DIV/0!</v>
      </c>
      <c r="I64" s="969">
        <f>SUMIF(I16:I56, "20% AMI",D16:D56)</f>
        <v>0</v>
      </c>
      <c r="J64" s="635" t="s">
        <v>1143</v>
      </c>
      <c r="K64" s="650" t="e">
        <f>(SUM(G64*I64,G65*I65,G66*I66,G67*I67,G68*I68,G69*I69))/(SUM(I64:I70))</f>
        <v>#DIV/0!</v>
      </c>
    </row>
    <row r="65" spans="2:11" ht="15.75" customHeight="1">
      <c r="B65" s="649"/>
      <c r="C65" s="789" t="s">
        <v>1023</v>
      </c>
      <c r="D65" s="790"/>
      <c r="E65" s="635">
        <f>SUMIF(B16:B56, "2 Bedroom", D16:D56)</f>
        <v>0</v>
      </c>
      <c r="F65" s="636">
        <f>SUMIFS(D16:D56, B16:B56, "2 bedroom", J16:J56, "LIHTC")</f>
        <v>0</v>
      </c>
      <c r="G65" s="640">
        <v>0.3</v>
      </c>
      <c r="H65" s="637" t="e">
        <f>I65/D57</f>
        <v>#DIV/0!</v>
      </c>
      <c r="I65" s="969">
        <f>SUMIF(I16:I56, "30% AMI",D16:D56)</f>
        <v>0</v>
      </c>
      <c r="J65" s="635" t="s">
        <v>1144</v>
      </c>
      <c r="K65" s="651">
        <f>0.15*D57</f>
        <v>0</v>
      </c>
    </row>
    <row r="66" spans="2:11" ht="14.4">
      <c r="B66" s="649"/>
      <c r="C66" s="789" t="s">
        <v>1025</v>
      </c>
      <c r="D66" s="790"/>
      <c r="E66" s="635">
        <f>SUMIF(B16:B56, "3 Bedroom", D16:D56)</f>
        <v>0</v>
      </c>
      <c r="F66" s="635">
        <f>SUMIFS(D16:D56, B16:B56, "3 bedroom", J16:J56, "LIHTC")</f>
        <v>0</v>
      </c>
      <c r="G66" s="640">
        <v>0.4</v>
      </c>
      <c r="H66" s="637" t="e">
        <f>I66/D57</f>
        <v>#DIV/0!</v>
      </c>
      <c r="I66" s="636">
        <f>SUMIF(I16:I56, "40% AMI",D16:D56)</f>
        <v>0</v>
      </c>
      <c r="J66" s="634"/>
      <c r="K66" s="652"/>
    </row>
    <row r="67" spans="2:11" ht="14.4">
      <c r="B67" s="649"/>
      <c r="C67" s="789" t="s">
        <v>1024</v>
      </c>
      <c r="D67" s="790"/>
      <c r="E67" s="635">
        <f>SUMIF(B16:B56, "4 Bedroom", D16:D56)</f>
        <v>0</v>
      </c>
      <c r="F67" s="635">
        <f>SUMIFS(D16:D56, B16:B56, "4 bedroom", J16:J56, "LIHTC")</f>
        <v>0</v>
      </c>
      <c r="G67" s="640">
        <v>0.5</v>
      </c>
      <c r="H67" s="637" t="e">
        <f>I67/D57</f>
        <v>#DIV/0!</v>
      </c>
      <c r="I67" s="635">
        <f>SUMIF(I16:I56, "50% AMI",D16:D56)</f>
        <v>0</v>
      </c>
      <c r="J67" s="634"/>
      <c r="K67" s="652"/>
    </row>
    <row r="68" spans="2:11" ht="14.4">
      <c r="B68" s="649"/>
      <c r="C68" s="789" t="s">
        <v>1026</v>
      </c>
      <c r="D68" s="790"/>
      <c r="E68" s="635">
        <f>SUMIF(B16:B56, "5 Bedroom", D16:D56)</f>
        <v>0</v>
      </c>
      <c r="F68" s="635">
        <f>SUMIFS(D16:D56,B16:B56,"5 bedroom",J16:J56,"LIHTC")</f>
        <v>0</v>
      </c>
      <c r="G68" s="640">
        <v>0.6</v>
      </c>
      <c r="H68" s="637" t="e">
        <f>I68/D57</f>
        <v>#DIV/0!</v>
      </c>
      <c r="I68" s="635">
        <f>SUMIF(I16:I56, "60% AMI",D16:D56)</f>
        <v>0</v>
      </c>
      <c r="J68" s="634"/>
      <c r="K68" s="652"/>
    </row>
    <row r="69" spans="2:11" ht="14.4">
      <c r="B69" s="649"/>
      <c r="C69" s="789" t="s">
        <v>1027</v>
      </c>
      <c r="D69" s="790"/>
      <c r="E69" s="635">
        <f>SUMIF(B16:B56, "Efficiency", D16:D56)</f>
        <v>0</v>
      </c>
      <c r="F69" s="635">
        <f>SUMIFS(D16:D56, B16:B56, "efficiency", J16:J56, "LIHTC")</f>
        <v>0</v>
      </c>
      <c r="G69" s="640">
        <v>0.7</v>
      </c>
      <c r="H69" s="637" t="e">
        <f>I69/D57</f>
        <v>#DIV/0!</v>
      </c>
      <c r="I69" s="635">
        <f>SUMIF(I16:I56, "70% AMI",D16:D56)</f>
        <v>0</v>
      </c>
      <c r="J69" s="634"/>
      <c r="K69" s="652"/>
    </row>
    <row r="70" spans="2:11" ht="15" thickBot="1">
      <c r="B70" s="779" t="s">
        <v>1028</v>
      </c>
      <c r="C70" s="780"/>
      <c r="D70" s="780"/>
      <c r="E70" s="653" t="e">
        <f>E66/D57</f>
        <v>#DIV/0!</v>
      </c>
      <c r="F70" s="653" t="e">
        <f>F66/D57</f>
        <v>#DIV/0!</v>
      </c>
      <c r="G70" s="654">
        <v>0.8</v>
      </c>
      <c r="H70" s="637" t="e">
        <f>I70/D57</f>
        <v>#DIV/0!</v>
      </c>
      <c r="I70" s="655">
        <f>SUMIF(I16:I56, "80% AMI",D16:D56)</f>
        <v>0</v>
      </c>
      <c r="J70" s="656"/>
      <c r="K70" s="657"/>
    </row>
    <row r="71" spans="2:11">
      <c r="K71" s="633"/>
    </row>
    <row r="72" spans="2:11">
      <c r="K72" s="633"/>
    </row>
    <row r="73" spans="2:11">
      <c r="K73" s="633"/>
    </row>
    <row r="74" spans="2:11">
      <c r="K74" s="633"/>
    </row>
    <row r="75" spans="2:11">
      <c r="K75" s="633"/>
    </row>
    <row r="76" spans="2:11">
      <c r="K76" s="633"/>
    </row>
    <row r="77" spans="2:11">
      <c r="K77" s="633"/>
    </row>
    <row r="78" spans="2:11">
      <c r="K78" s="633"/>
    </row>
    <row r="79" spans="2:11">
      <c r="K79" s="633"/>
    </row>
    <row r="80" spans="2:11">
      <c r="K80" s="633"/>
    </row>
    <row r="81" spans="11:11">
      <c r="K81" s="633"/>
    </row>
    <row r="82" spans="11:11">
      <c r="K82" s="633"/>
    </row>
  </sheetData>
  <sheetProtection algorithmName="SHA-512" hashValue="Lo6pYxVN17AGpB1X5HGR5RY41JvWedYWwlyg+kmhp0bddudl5h2M98NYpjQH6tmCqGCOxe8z/SY6oNUqDaNggw==" saltValue="3l3hgSzW+vdgNsp6apKgsA==" spinCount="100000" sheet="1" selectLockedCells="1"/>
  <mergeCells count="28">
    <mergeCell ref="B7:D7"/>
    <mergeCell ref="K14:K15"/>
    <mergeCell ref="B14:B15"/>
    <mergeCell ref="I14:I15"/>
    <mergeCell ref="F14:F15"/>
    <mergeCell ref="B12:L13"/>
    <mergeCell ref="B10:L10"/>
    <mergeCell ref="H14:H15"/>
    <mergeCell ref="J14:J15"/>
    <mergeCell ref="L14:L15"/>
    <mergeCell ref="B1:K1"/>
    <mergeCell ref="B3:D3"/>
    <mergeCell ref="B4:D4"/>
    <mergeCell ref="B5:D5"/>
    <mergeCell ref="B6:D6"/>
    <mergeCell ref="B70:D70"/>
    <mergeCell ref="C14:C15"/>
    <mergeCell ref="D14:D15"/>
    <mergeCell ref="E14:E15"/>
    <mergeCell ref="G14:G15"/>
    <mergeCell ref="B58:D58"/>
    <mergeCell ref="B62:D62"/>
    <mergeCell ref="C64:D64"/>
    <mergeCell ref="C65:D65"/>
    <mergeCell ref="C66:D66"/>
    <mergeCell ref="C67:D67"/>
    <mergeCell ref="C68:D68"/>
    <mergeCell ref="C69:D69"/>
  </mergeCells>
  <phoneticPr fontId="0" type="noConversion"/>
  <dataValidations count="3">
    <dataValidation type="list" errorStyle="warning" showInputMessage="1" showErrorMessage="1" errorTitle="SmartDox" error="The value you entered for the dropdown is not valid." sqref="O16:O21" xr:uid="{00000000-0002-0000-0B00-000000000000}">
      <formula1>SD_D_PL_TCUnitType_Name</formula1>
    </dataValidation>
    <dataValidation type="list" errorStyle="warning" showInputMessage="1" showErrorMessage="1" errorTitle="SmartDox" error="The value you entered for the dropdown is not valid." sqref="I16:I56" xr:uid="{B70D4D75-B149-4CFA-B62B-24C9790748A5}">
      <formula1>SD_D_PL_IncomeTarget_Name</formula1>
    </dataValidation>
    <dataValidation type="list" errorStyle="warning" showInputMessage="1" showErrorMessage="1" errorTitle="SmartDox" error="The value you entered for the dropdown is not valid." sqref="B16:B56" xr:uid="{E3DC6BC1-69F5-4962-BE04-E2012A29E0AD}">
      <formula1>SD_D_PL_TCUnitMixType_Name</formula1>
    </dataValidation>
  </dataValidations>
  <printOptions horizontalCentered="1"/>
  <pageMargins left="0.45" right="0.44" top="0.5" bottom="0.65" header="0" footer="0.25"/>
  <pageSetup scale="80" orientation="portrait" verticalDpi="4294967292" r:id="rId1"/>
  <headerFooter differentFirst="1" scaleWithDoc="0">
    <oddFooter>&amp;L&amp;"Arial Narrow,Italic"Housing Development Application&amp;C&amp;G&amp;R&amp;"Arial Narrow,Regular"&amp;A</oddFooter>
    <firstFooter>&amp;L&amp;"Arial Narrow,Italic"Housing Development Application&amp;C&amp;G&amp;R&amp;"Arial Narrow,Regular"&amp;A</firstFooter>
  </headerFooter>
  <rowBreaks count="1" manualBreakCount="1">
    <brk id="37" max="2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53329" r:id="rId5" name="Check Box 401">
              <controlPr defaultSize="0" autoFill="0" autoLine="0" autoPict="0">
                <anchor moveWithCells="1">
                  <from>
                    <xdr:col>1</xdr:col>
                    <xdr:colOff>0</xdr:colOff>
                    <xdr:row>9</xdr:row>
                    <xdr:rowOff>45720</xdr:rowOff>
                  </from>
                  <to>
                    <xdr:col>1</xdr:col>
                    <xdr:colOff>266700</xdr:colOff>
                    <xdr:row>9</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errorStyle="warning" allowBlank="1" showInputMessage="1" showErrorMessage="1" xr:uid="{00000000-0002-0000-0B00-000003000000}">
          <x14:formula1>
            <xm:f>Dropdowns!$H$13:$H$15</xm:f>
          </x14:formula1>
          <xm:sqref>J16:J56</xm:sqref>
        </x14:dataValidation>
        <x14:dataValidation type="list" errorStyle="warning" allowBlank="1" showInputMessage="1" showErrorMessage="1" xr:uid="{00000000-0002-0000-0B00-000004000000}">
          <x14:formula1>
            <xm:f>Dropdowns!$H$18:$H$22</xm:f>
          </x14:formula1>
          <xm:sqref>K16:K56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N59"/>
  <sheetViews>
    <sheetView showRuler="0" view="pageLayout" topLeftCell="B1" zoomScaleNormal="100" workbookViewId="0">
      <selection activeCell="F14" sqref="F14"/>
    </sheetView>
  </sheetViews>
  <sheetFormatPr defaultColWidth="9.33203125" defaultRowHeight="13.8"/>
  <cols>
    <col min="1" max="1" width="9.6640625" style="1" hidden="1" customWidth="1"/>
    <col min="2" max="2" width="3.5546875" style="1" customWidth="1"/>
    <col min="3" max="3" width="7.6640625" style="1" customWidth="1"/>
    <col min="4" max="4" width="30.6640625" style="1" customWidth="1"/>
    <col min="5" max="5" width="8.6640625" style="1" customWidth="1"/>
    <col min="6" max="6" width="20.33203125" style="4" customWidth="1"/>
    <col min="7" max="7" width="4.33203125" style="1" customWidth="1"/>
    <col min="8" max="8" width="21.33203125" style="4" customWidth="1"/>
    <col min="9" max="9" width="4.33203125" style="1" customWidth="1"/>
    <col min="10" max="10" width="20.6640625" style="4" customWidth="1"/>
    <col min="11" max="11" width="4.33203125" style="1" customWidth="1"/>
    <col min="12" max="12" width="20" style="1" customWidth="1"/>
    <col min="13" max="13" width="4.33203125" style="1" customWidth="1"/>
    <col min="14" max="14" width="19.6640625" style="1" customWidth="1"/>
    <col min="15" max="16384" width="9.33203125" style="1"/>
  </cols>
  <sheetData>
    <row r="1" spans="1:14" ht="27.75" customHeight="1">
      <c r="C1" s="6" t="s">
        <v>77</v>
      </c>
      <c r="D1" s="235"/>
      <c r="E1" s="235"/>
      <c r="F1" s="690" t="s">
        <v>59</v>
      </c>
      <c r="G1" s="690"/>
      <c r="H1" s="690"/>
      <c r="I1" s="690"/>
      <c r="J1" s="690"/>
    </row>
    <row r="2" spans="1:14" ht="14.7" customHeight="1">
      <c r="F2" s="784" t="s">
        <v>739</v>
      </c>
      <c r="G2" s="784"/>
      <c r="H2" s="784"/>
      <c r="I2" s="784"/>
      <c r="J2" s="784"/>
    </row>
    <row r="3" spans="1:14" ht="9.75" customHeight="1" thickBot="1">
      <c r="C3" s="6"/>
      <c r="D3" s="6"/>
      <c r="E3" s="6"/>
      <c r="F3" s="1"/>
      <c r="H3" s="322"/>
      <c r="I3" s="322" t="s">
        <v>41</v>
      </c>
      <c r="J3" s="322" t="s">
        <v>41</v>
      </c>
    </row>
    <row r="4" spans="1:14" ht="16.95" customHeight="1" thickBot="1">
      <c r="C4" s="811" t="s">
        <v>17</v>
      </c>
      <c r="D4" s="811"/>
      <c r="E4" s="811"/>
      <c r="F4" s="811"/>
      <c r="H4" s="808" t="s">
        <v>576</v>
      </c>
      <c r="I4" s="187"/>
      <c r="J4" s="808" t="s">
        <v>577</v>
      </c>
      <c r="L4" s="808" t="s">
        <v>578</v>
      </c>
      <c r="N4" s="808" t="s">
        <v>1089</v>
      </c>
    </row>
    <row r="5" spans="1:14" ht="11.7" customHeight="1">
      <c r="C5" s="6"/>
      <c r="D5" s="6"/>
      <c r="E5" s="6"/>
      <c r="F5" s="812" t="s">
        <v>1004</v>
      </c>
      <c r="H5" s="809"/>
      <c r="I5" s="187"/>
      <c r="J5" s="809"/>
      <c r="L5" s="809"/>
      <c r="N5" s="809"/>
    </row>
    <row r="6" spans="1:14" ht="21" customHeight="1" thickBot="1">
      <c r="C6" s="6" t="s">
        <v>82</v>
      </c>
      <c r="D6" s="235"/>
      <c r="E6" s="235"/>
      <c r="F6" s="813"/>
      <c r="G6" s="11"/>
      <c r="H6" s="810"/>
      <c r="I6" s="11"/>
      <c r="J6" s="810"/>
      <c r="L6" s="810"/>
      <c r="N6" s="810"/>
    </row>
    <row r="7" spans="1:14" ht="13.95" customHeight="1">
      <c r="C7" s="323" t="s">
        <v>420</v>
      </c>
      <c r="D7" s="324"/>
      <c r="E7" s="325"/>
      <c r="F7" s="326"/>
      <c r="H7" s="186"/>
      <c r="J7" s="327"/>
    </row>
    <row r="8" spans="1:14" ht="14.7" customHeight="1">
      <c r="C8" s="328" t="s">
        <v>516</v>
      </c>
      <c r="F8" s="17"/>
      <c r="G8" s="18"/>
      <c r="H8" s="122" t="s">
        <v>64</v>
      </c>
      <c r="I8" s="18"/>
      <c r="J8" s="123" t="s">
        <v>64</v>
      </c>
      <c r="L8" s="123" t="s">
        <v>64</v>
      </c>
      <c r="N8" s="345"/>
    </row>
    <row r="9" spans="1:14" ht="14.7" customHeight="1">
      <c r="C9" s="328" t="s">
        <v>559</v>
      </c>
      <c r="F9" s="19"/>
      <c r="G9" s="18"/>
      <c r="H9" s="20"/>
      <c r="I9" s="18"/>
      <c r="J9" s="123" t="s">
        <v>64</v>
      </c>
      <c r="L9" s="345"/>
      <c r="N9" s="123" t="s">
        <v>64</v>
      </c>
    </row>
    <row r="10" spans="1:14" ht="14.7" customHeight="1">
      <c r="C10" s="328" t="s">
        <v>68</v>
      </c>
      <c r="F10" s="19"/>
      <c r="G10" s="18"/>
      <c r="H10" s="122" t="s">
        <v>64</v>
      </c>
      <c r="I10" s="18"/>
      <c r="J10" s="123" t="s">
        <v>64</v>
      </c>
      <c r="L10" s="123" t="s">
        <v>64</v>
      </c>
      <c r="N10" s="345"/>
    </row>
    <row r="11" spans="1:14" ht="14.7" customHeight="1">
      <c r="A11" s="1" t="s">
        <v>522</v>
      </c>
      <c r="C11" s="330" t="s">
        <v>606</v>
      </c>
      <c r="F11" s="19"/>
      <c r="G11" s="18"/>
      <c r="H11" s="344"/>
      <c r="I11" s="18"/>
      <c r="J11" s="123" t="s">
        <v>64</v>
      </c>
      <c r="L11" s="345"/>
      <c r="N11" s="345"/>
    </row>
    <row r="12" spans="1:14" ht="16.5" customHeight="1">
      <c r="C12" s="328"/>
      <c r="D12" s="9"/>
      <c r="E12" s="9" t="s">
        <v>71</v>
      </c>
      <c r="F12" s="22">
        <f>SUM(F8:F11)</f>
        <v>0</v>
      </c>
      <c r="G12" s="18"/>
      <c r="H12" s="23">
        <f>SUM(H9:H11)</f>
        <v>0</v>
      </c>
      <c r="I12" s="18"/>
      <c r="J12" s="24">
        <f>SUM(J9:J11)</f>
        <v>0</v>
      </c>
      <c r="L12" s="24">
        <f>SUM(L9:L11)</f>
        <v>0</v>
      </c>
      <c r="N12" s="24">
        <f>SUM(N9:N11)</f>
        <v>0</v>
      </c>
    </row>
    <row r="13" spans="1:14" ht="14.7" customHeight="1">
      <c r="C13" s="331" t="s">
        <v>80</v>
      </c>
      <c r="D13" s="6"/>
      <c r="E13" s="6"/>
      <c r="F13" s="310"/>
      <c r="G13" s="18"/>
      <c r="H13" s="332"/>
      <c r="I13" s="18"/>
      <c r="J13" s="333"/>
    </row>
    <row r="14" spans="1:14" ht="14.7" customHeight="1">
      <c r="C14" s="328" t="s">
        <v>69</v>
      </c>
      <c r="F14" s="17"/>
      <c r="G14" s="18"/>
      <c r="H14" s="25"/>
      <c r="I14" s="18"/>
      <c r="J14" s="26"/>
      <c r="L14" s="345"/>
      <c r="N14" s="345"/>
    </row>
    <row r="15" spans="1:14" ht="14.7" customHeight="1">
      <c r="C15" s="328" t="s">
        <v>517</v>
      </c>
      <c r="F15" s="19"/>
      <c r="G15" s="18"/>
      <c r="H15" s="344"/>
      <c r="I15" s="18"/>
      <c r="J15" s="346"/>
      <c r="L15" s="345"/>
      <c r="N15" s="122" t="s">
        <v>64</v>
      </c>
    </row>
    <row r="16" spans="1:14" ht="15.75" customHeight="1">
      <c r="C16" s="328"/>
      <c r="D16" s="9"/>
      <c r="E16" s="9" t="s">
        <v>71</v>
      </c>
      <c r="F16" s="22">
        <f>SUM(F14:F15)</f>
        <v>0</v>
      </c>
      <c r="G16" s="18"/>
      <c r="H16" s="27">
        <f>SUM(H14:H15)</f>
        <v>0</v>
      </c>
      <c r="I16" s="334"/>
      <c r="J16" s="28">
        <f>SUM(J14:J15)</f>
        <v>0</v>
      </c>
      <c r="L16" s="24">
        <f>SUM(L14:L15)</f>
        <v>0</v>
      </c>
      <c r="N16" s="24">
        <f>SUM(N14:N15)</f>
        <v>0</v>
      </c>
    </row>
    <row r="17" spans="1:14" ht="13.95" customHeight="1">
      <c r="C17" s="331" t="s">
        <v>81</v>
      </c>
      <c r="D17" s="6"/>
      <c r="E17" s="6"/>
      <c r="F17" s="310"/>
      <c r="G17" s="18"/>
      <c r="H17" s="332"/>
      <c r="I17" s="18"/>
      <c r="J17" s="333"/>
    </row>
    <row r="18" spans="1:14" ht="15.75" customHeight="1">
      <c r="C18" s="328" t="s">
        <v>510</v>
      </c>
      <c r="F18" s="17"/>
      <c r="G18" s="18"/>
      <c r="H18" s="25"/>
      <c r="I18" s="18"/>
      <c r="J18" s="26"/>
      <c r="L18" s="345"/>
      <c r="N18" s="345"/>
    </row>
    <row r="19" spans="1:14" ht="15.75" customHeight="1">
      <c r="C19" s="328" t="s">
        <v>511</v>
      </c>
      <c r="F19" s="19"/>
      <c r="G19" s="18"/>
      <c r="H19" s="20"/>
      <c r="I19" s="18"/>
      <c r="J19" s="21"/>
      <c r="L19" s="345"/>
      <c r="N19" s="345"/>
    </row>
    <row r="20" spans="1:14" ht="15.75" customHeight="1">
      <c r="C20" s="328" t="s">
        <v>554</v>
      </c>
      <c r="F20" s="19"/>
      <c r="G20" s="18"/>
      <c r="H20" s="20"/>
      <c r="I20" s="18"/>
      <c r="J20" s="21"/>
      <c r="L20" s="345"/>
      <c r="N20" s="122" t="s">
        <v>64</v>
      </c>
    </row>
    <row r="21" spans="1:14" ht="15.75" customHeight="1">
      <c r="C21" s="328" t="s">
        <v>528</v>
      </c>
      <c r="F21" s="19"/>
      <c r="G21" s="18"/>
      <c r="H21" s="122" t="s">
        <v>64</v>
      </c>
      <c r="I21" s="18"/>
      <c r="J21" s="122" t="s">
        <v>64</v>
      </c>
      <c r="L21" s="122" t="s">
        <v>64</v>
      </c>
      <c r="N21" s="122" t="s">
        <v>64</v>
      </c>
    </row>
    <row r="22" spans="1:14" ht="15.75" customHeight="1">
      <c r="C22" s="328" t="s">
        <v>110</v>
      </c>
      <c r="F22" s="19"/>
      <c r="G22" s="18"/>
      <c r="H22" s="20"/>
      <c r="I22" s="18"/>
      <c r="J22" s="21"/>
      <c r="L22" s="21"/>
      <c r="N22" s="21"/>
    </row>
    <row r="23" spans="1:14" ht="15.75" customHeight="1">
      <c r="C23" s="328" t="s">
        <v>560</v>
      </c>
      <c r="F23" s="19"/>
      <c r="G23" s="18"/>
      <c r="H23" s="20"/>
      <c r="I23" s="18"/>
      <c r="J23" s="21"/>
      <c r="L23" s="21"/>
      <c r="N23" s="21"/>
    </row>
    <row r="24" spans="1:14" ht="15.75" customHeight="1">
      <c r="C24" s="328" t="s">
        <v>561</v>
      </c>
      <c r="F24" s="19"/>
      <c r="G24" s="18"/>
      <c r="H24" s="20"/>
      <c r="I24" s="18"/>
      <c r="J24" s="21"/>
      <c r="L24" s="21"/>
      <c r="N24" s="21"/>
    </row>
    <row r="25" spans="1:14" ht="15.75" customHeight="1">
      <c r="C25" s="328" t="s">
        <v>562</v>
      </c>
      <c r="D25" s="328"/>
      <c r="F25" s="17"/>
      <c r="G25" s="18"/>
      <c r="H25" s="20"/>
      <c r="I25" s="18"/>
      <c r="J25" s="21"/>
      <c r="L25" s="21"/>
      <c r="N25" s="21"/>
    </row>
    <row r="26" spans="1:14" ht="15.75" customHeight="1">
      <c r="C26" s="328" t="s">
        <v>1063</v>
      </c>
      <c r="F26" s="17"/>
      <c r="G26" s="18"/>
      <c r="H26" s="20"/>
      <c r="I26" s="18"/>
      <c r="J26" s="21"/>
      <c r="L26" s="21"/>
      <c r="N26" s="21"/>
    </row>
    <row r="27" spans="1:14" ht="15" customHeight="1">
      <c r="C27" s="328" t="s">
        <v>1064</v>
      </c>
      <c r="D27" s="3"/>
      <c r="E27" s="9" t="s">
        <v>71</v>
      </c>
      <c r="F27" s="22">
        <f>SUM(F18:F26)</f>
        <v>0</v>
      </c>
      <c r="G27" s="18"/>
      <c r="H27" s="27">
        <f>SUM(H18:H26)</f>
        <v>0</v>
      </c>
      <c r="I27" s="334"/>
      <c r="J27" s="28">
        <f>SUM(J18:J26)</f>
        <v>0</v>
      </c>
      <c r="L27" s="28">
        <f>SUM(L18:L26)</f>
        <v>0</v>
      </c>
      <c r="N27" s="28">
        <f>SUM(N18:N26)</f>
        <v>0</v>
      </c>
    </row>
    <row r="28" spans="1:14" ht="3" customHeight="1">
      <c r="C28" s="328"/>
      <c r="F28" s="310"/>
      <c r="G28" s="18"/>
      <c r="H28" s="310"/>
      <c r="I28" s="18"/>
      <c r="J28" s="333"/>
    </row>
    <row r="29" spans="1:14" ht="18.600000000000001" customHeight="1">
      <c r="C29" s="331" t="s">
        <v>419</v>
      </c>
      <c r="D29" s="6"/>
      <c r="E29" s="6"/>
      <c r="F29" s="164"/>
      <c r="G29" s="18"/>
      <c r="H29" s="310"/>
      <c r="I29" s="18"/>
      <c r="J29" s="333"/>
    </row>
    <row r="30" spans="1:14" ht="16.2" customHeight="1">
      <c r="A30" s="1" t="s">
        <v>523</v>
      </c>
      <c r="C30" s="328" t="s">
        <v>423</v>
      </c>
      <c r="F30" s="19"/>
      <c r="G30" s="32"/>
      <c r="H30" s="25"/>
      <c r="I30" s="32"/>
      <c r="J30" s="26"/>
      <c r="L30" s="26"/>
      <c r="N30" s="26"/>
    </row>
    <row r="31" spans="1:14" ht="16.2" customHeight="1">
      <c r="C31" s="328" t="s">
        <v>579</v>
      </c>
      <c r="F31" s="17"/>
      <c r="G31" s="32"/>
      <c r="H31" s="20"/>
      <c r="I31" s="32"/>
      <c r="J31" s="21"/>
      <c r="L31" s="21"/>
      <c r="N31" s="21"/>
    </row>
    <row r="32" spans="1:14" ht="16.2" customHeight="1">
      <c r="C32" s="328"/>
      <c r="E32" s="9" t="s">
        <v>71</v>
      </c>
      <c r="F32" s="22">
        <f>SUM(F30:F31)</f>
        <v>0</v>
      </c>
      <c r="G32" s="18"/>
      <c r="H32" s="27">
        <f>SUM(H30:H31)</f>
        <v>0</v>
      </c>
      <c r="I32" s="334"/>
      <c r="J32" s="28">
        <f>SUM(J30:J31)</f>
        <v>0</v>
      </c>
      <c r="L32" s="28">
        <f>SUM(L30:L31)</f>
        <v>0</v>
      </c>
      <c r="N32" s="28">
        <f>SUM(N30:N31)</f>
        <v>0</v>
      </c>
    </row>
    <row r="33" spans="1:14" ht="21.6" customHeight="1">
      <c r="C33" s="331" t="s">
        <v>78</v>
      </c>
      <c r="D33" s="6"/>
      <c r="E33" s="6"/>
      <c r="F33" s="336"/>
      <c r="G33" s="32"/>
      <c r="H33" s="116"/>
      <c r="I33" s="32"/>
      <c r="J33" s="36"/>
    </row>
    <row r="34" spans="1:14" ht="14.7" customHeight="1">
      <c r="C34" s="328" t="s">
        <v>563</v>
      </c>
      <c r="F34" s="17"/>
      <c r="G34" s="32"/>
      <c r="H34" s="25"/>
      <c r="I34" s="29"/>
      <c r="J34" s="26"/>
      <c r="L34" s="26"/>
      <c r="N34" s="26"/>
    </row>
    <row r="35" spans="1:14" ht="14.7" customHeight="1">
      <c r="C35" s="328" t="s">
        <v>514</v>
      </c>
      <c r="F35" s="19"/>
      <c r="G35" s="32"/>
      <c r="H35" s="20"/>
      <c r="I35" s="29"/>
      <c r="J35" s="21"/>
      <c r="L35" s="21"/>
      <c r="N35" s="21"/>
    </row>
    <row r="36" spans="1:14" ht="14.7" customHeight="1">
      <c r="C36" s="328" t="s">
        <v>564</v>
      </c>
      <c r="F36" s="19"/>
      <c r="G36" s="32"/>
      <c r="H36" s="20"/>
      <c r="I36" s="29"/>
      <c r="J36" s="21"/>
      <c r="L36" s="21"/>
      <c r="N36" s="21"/>
    </row>
    <row r="37" spans="1:14" ht="14.7" customHeight="1">
      <c r="A37" s="1" t="s">
        <v>1052</v>
      </c>
      <c r="C37" s="328" t="s">
        <v>580</v>
      </c>
      <c r="F37" s="19"/>
      <c r="G37" s="32"/>
      <c r="H37" s="20"/>
      <c r="I37" s="29"/>
      <c r="J37" s="21"/>
      <c r="L37" s="21"/>
      <c r="N37" s="21"/>
    </row>
    <row r="38" spans="1:14" ht="14.7" customHeight="1">
      <c r="C38" s="328"/>
      <c r="D38" s="9"/>
      <c r="E38" s="9" t="s">
        <v>71</v>
      </c>
      <c r="F38" s="22">
        <f>SUM(F34:F37)</f>
        <v>0</v>
      </c>
      <c r="G38" s="32"/>
      <c r="H38" s="30">
        <f>SUM(H34:H37)</f>
        <v>0</v>
      </c>
      <c r="I38" s="32"/>
      <c r="J38" s="31">
        <f>SUM(J34:J37)</f>
        <v>0</v>
      </c>
      <c r="L38" s="31">
        <f>SUM(L34:L37)</f>
        <v>0</v>
      </c>
      <c r="N38" s="31">
        <f>SUM(N34:N37)</f>
        <v>0</v>
      </c>
    </row>
    <row r="39" spans="1:14" ht="13.2" customHeight="1">
      <c r="C39" s="331" t="s">
        <v>79</v>
      </c>
      <c r="D39" s="6"/>
      <c r="E39" s="6"/>
      <c r="F39" s="116"/>
      <c r="G39" s="32"/>
      <c r="H39" s="35"/>
      <c r="I39" s="32"/>
      <c r="J39" s="36"/>
    </row>
    <row r="40" spans="1:14" ht="14.7" customHeight="1">
      <c r="C40" s="328" t="s">
        <v>565</v>
      </c>
      <c r="F40" s="17"/>
      <c r="G40" s="32"/>
      <c r="H40" s="25"/>
      <c r="I40" s="32"/>
      <c r="J40" s="26"/>
      <c r="L40" s="26"/>
      <c r="N40" s="26"/>
    </row>
    <row r="41" spans="1:14" ht="14.7" customHeight="1">
      <c r="C41" s="328" t="s">
        <v>116</v>
      </c>
      <c r="F41" s="17"/>
      <c r="G41" s="32"/>
      <c r="H41" s="25"/>
      <c r="I41" s="32"/>
      <c r="J41" s="26"/>
      <c r="L41" s="26"/>
      <c r="N41" s="26"/>
    </row>
    <row r="42" spans="1:14" ht="14.7" customHeight="1">
      <c r="C42" s="328" t="s">
        <v>70</v>
      </c>
      <c r="F42" s="17"/>
      <c r="G42" s="32"/>
      <c r="H42" s="25"/>
      <c r="I42" s="32"/>
      <c r="J42" s="21"/>
      <c r="L42" s="21"/>
      <c r="N42" s="21"/>
    </row>
    <row r="43" spans="1:14" ht="14.7" customHeight="1">
      <c r="C43" s="328" t="s">
        <v>518</v>
      </c>
      <c r="F43" s="19"/>
      <c r="G43" s="32"/>
      <c r="H43" s="20"/>
      <c r="I43" s="32"/>
      <c r="J43" s="21"/>
      <c r="L43" s="21"/>
      <c r="N43" s="21"/>
    </row>
    <row r="44" spans="1:14" ht="14.7" customHeight="1">
      <c r="C44" s="328" t="s">
        <v>515</v>
      </c>
      <c r="F44" s="19"/>
      <c r="G44" s="32"/>
      <c r="H44" s="20"/>
      <c r="I44" s="32"/>
      <c r="J44" s="21"/>
      <c r="L44" s="21"/>
      <c r="N44" s="21"/>
    </row>
    <row r="45" spans="1:14" ht="14.7" customHeight="1">
      <c r="C45" s="328" t="s">
        <v>581</v>
      </c>
      <c r="F45" s="19"/>
      <c r="G45" s="32"/>
      <c r="H45" s="20"/>
      <c r="I45" s="32"/>
      <c r="J45" s="21"/>
      <c r="L45" s="21"/>
      <c r="N45" s="21"/>
    </row>
    <row r="46" spans="1:14" ht="14.7" customHeight="1">
      <c r="C46" s="328" t="s">
        <v>582</v>
      </c>
      <c r="F46" s="19"/>
      <c r="G46" s="32"/>
      <c r="H46" s="20"/>
      <c r="I46" s="32"/>
      <c r="J46" s="21"/>
      <c r="L46" s="21"/>
      <c r="N46" s="21"/>
    </row>
    <row r="47" spans="1:14" ht="14.7" customHeight="1">
      <c r="A47" s="1" t="s">
        <v>1053</v>
      </c>
      <c r="C47" s="330" t="s">
        <v>784</v>
      </c>
      <c r="F47" s="19"/>
      <c r="G47" s="32"/>
      <c r="H47" s="20"/>
      <c r="I47" s="32"/>
      <c r="J47" s="21"/>
      <c r="L47" s="21"/>
      <c r="N47" s="21"/>
    </row>
    <row r="48" spans="1:14" ht="14.7" customHeight="1">
      <c r="A48" s="1" t="s">
        <v>1054</v>
      </c>
      <c r="C48" s="337" t="s">
        <v>55</v>
      </c>
      <c r="D48" s="3"/>
      <c r="F48" s="19"/>
      <c r="G48" s="32"/>
      <c r="H48" s="20"/>
      <c r="I48" s="32"/>
      <c r="J48" s="21"/>
      <c r="L48" s="21"/>
      <c r="N48" s="21"/>
    </row>
    <row r="49" spans="1:14" ht="16.5" customHeight="1">
      <c r="C49" s="328"/>
      <c r="D49" s="9"/>
      <c r="E49" s="9" t="s">
        <v>71</v>
      </c>
      <c r="F49" s="22">
        <f>SUM(F40:F48)</f>
        <v>0</v>
      </c>
      <c r="G49" s="32"/>
      <c r="H49" s="30">
        <f>SUM(H40:H48)</f>
        <v>0</v>
      </c>
      <c r="I49" s="32"/>
      <c r="J49" s="31">
        <f>SUM(J40:J48)</f>
        <v>0</v>
      </c>
      <c r="L49" s="31">
        <f>SUM(L40:L48)</f>
        <v>0</v>
      </c>
      <c r="N49" s="31">
        <f>SUM(N40:N48)</f>
        <v>0</v>
      </c>
    </row>
    <row r="50" spans="1:14" ht="15" customHeight="1">
      <c r="C50" s="331" t="s">
        <v>421</v>
      </c>
      <c r="D50" s="6"/>
      <c r="E50" s="6"/>
      <c r="F50" s="116"/>
      <c r="G50" s="32"/>
      <c r="H50" s="35"/>
      <c r="I50" s="32"/>
      <c r="J50" s="36"/>
    </row>
    <row r="51" spans="1:14" ht="14.7" customHeight="1">
      <c r="A51" s="1" t="s">
        <v>1055</v>
      </c>
      <c r="C51" s="328" t="s">
        <v>424</v>
      </c>
      <c r="F51" s="17"/>
      <c r="G51" s="32"/>
      <c r="H51" s="122" t="s">
        <v>64</v>
      </c>
      <c r="I51" s="32"/>
      <c r="J51" s="124" t="s">
        <v>64</v>
      </c>
      <c r="L51" s="124" t="s">
        <v>64</v>
      </c>
      <c r="N51" s="124" t="s">
        <v>64</v>
      </c>
    </row>
    <row r="52" spans="1:14" ht="14.7" customHeight="1">
      <c r="C52" s="328" t="s">
        <v>519</v>
      </c>
      <c r="F52" s="19"/>
      <c r="G52" s="32"/>
      <c r="H52" s="122" t="s">
        <v>64</v>
      </c>
      <c r="I52" s="32"/>
      <c r="J52" s="124" t="s">
        <v>64</v>
      </c>
      <c r="L52" s="124" t="s">
        <v>64</v>
      </c>
      <c r="N52" s="124" t="s">
        <v>64</v>
      </c>
    </row>
    <row r="53" spans="1:14" ht="14.7" customHeight="1">
      <c r="A53" s="1" t="s">
        <v>524</v>
      </c>
      <c r="C53" s="328" t="s">
        <v>520</v>
      </c>
      <c r="F53" s="19"/>
      <c r="G53" s="32"/>
      <c r="H53" s="122" t="s">
        <v>64</v>
      </c>
      <c r="I53" s="32"/>
      <c r="J53" s="124" t="s">
        <v>64</v>
      </c>
      <c r="L53" s="124" t="s">
        <v>64</v>
      </c>
      <c r="N53" s="124" t="s">
        <v>64</v>
      </c>
    </row>
    <row r="54" spans="1:14" ht="14.7" customHeight="1">
      <c r="A54" s="1" t="s">
        <v>525</v>
      </c>
      <c r="C54" s="328" t="s">
        <v>583</v>
      </c>
      <c r="F54" s="19"/>
      <c r="G54" s="32"/>
      <c r="H54" s="122" t="s">
        <v>64</v>
      </c>
      <c r="I54" s="32"/>
      <c r="J54" s="124" t="s">
        <v>64</v>
      </c>
      <c r="L54" s="124" t="s">
        <v>64</v>
      </c>
      <c r="N54" s="124" t="s">
        <v>64</v>
      </c>
    </row>
    <row r="55" spans="1:14" ht="14.7" customHeight="1">
      <c r="C55" s="328" t="s">
        <v>521</v>
      </c>
      <c r="F55" s="19"/>
      <c r="G55" s="32"/>
      <c r="H55" s="122" t="s">
        <v>64</v>
      </c>
      <c r="I55" s="32"/>
      <c r="J55" s="124" t="s">
        <v>64</v>
      </c>
      <c r="L55" s="124" t="s">
        <v>64</v>
      </c>
      <c r="N55" s="124" t="s">
        <v>64</v>
      </c>
    </row>
    <row r="56" spans="1:14" ht="14.7" customHeight="1">
      <c r="C56" s="328"/>
      <c r="D56" s="9"/>
      <c r="E56" s="9" t="s">
        <v>71</v>
      </c>
      <c r="F56" s="22">
        <f>SUM(F51:F55)</f>
        <v>0</v>
      </c>
      <c r="G56" s="32"/>
      <c r="H56" s="33" t="s">
        <v>64</v>
      </c>
      <c r="I56" s="32"/>
      <c r="J56" s="34" t="s">
        <v>64</v>
      </c>
      <c r="L56" s="34" t="s">
        <v>64</v>
      </c>
      <c r="N56" s="34" t="s">
        <v>64</v>
      </c>
    </row>
    <row r="57" spans="1:14" ht="12.75" customHeight="1" thickBot="1">
      <c r="C57" s="331"/>
      <c r="D57" s="6"/>
      <c r="E57" s="6"/>
      <c r="F57" s="338"/>
      <c r="G57" s="32"/>
      <c r="H57" s="35"/>
      <c r="I57" s="32"/>
      <c r="J57" s="36"/>
    </row>
    <row r="58" spans="1:14" ht="15" customHeight="1" thickBot="1">
      <c r="C58" s="335"/>
      <c r="D58" s="339"/>
      <c r="E58" s="340" t="s">
        <v>72</v>
      </c>
      <c r="F58" s="37">
        <f>SUM(F56,F49,F38,F32,F27,F16,F12)</f>
        <v>0</v>
      </c>
      <c r="G58" s="341"/>
      <c r="H58" s="37">
        <f>SUM(H56,H49,,H38,H32,H27,H16,H12)</f>
        <v>0</v>
      </c>
      <c r="I58" s="341"/>
      <c r="J58" s="37">
        <f>SUM(J56,J49,J38,J32,J27,J16,J12)</f>
        <v>0</v>
      </c>
      <c r="L58" s="37">
        <f>SUM(L56,L49,L38,L32,L27,L16,L12)</f>
        <v>0</v>
      </c>
      <c r="N58" s="37">
        <f>SUM(N56,N49,N38,N32,N27,N16,N12)</f>
        <v>0</v>
      </c>
    </row>
    <row r="59" spans="1:14" ht="24.6" customHeight="1">
      <c r="C59" s="342"/>
      <c r="D59" s="47"/>
      <c r="E59" s="47"/>
      <c r="F59" s="343"/>
      <c r="G59" s="43"/>
      <c r="H59" s="343"/>
      <c r="I59" s="43"/>
      <c r="J59" s="43"/>
    </row>
  </sheetData>
  <sheetProtection algorithmName="SHA-512" hashValue="R2eOm5f6A8A0D6i5WG/qbLB+pQZCiYk1E9QYpnB5id+gcaPC8RgeFuhGIKSy8SixTZOk28IXSBoDVeQqSGll0g==" saltValue="P48Yiyc/Qfpkjx0M6ZZwlQ==" spinCount="100000" sheet="1" selectLockedCells="1"/>
  <mergeCells count="8">
    <mergeCell ref="N4:N6"/>
    <mergeCell ref="L4:L6"/>
    <mergeCell ref="F2:J2"/>
    <mergeCell ref="F1:J1"/>
    <mergeCell ref="C4:F4"/>
    <mergeCell ref="H4:H6"/>
    <mergeCell ref="J4:J6"/>
    <mergeCell ref="F5:F6"/>
  </mergeCells>
  <phoneticPr fontId="0" type="noConversion"/>
  <printOptions horizontalCentered="1" verticalCentered="1"/>
  <pageMargins left="0.45" right="0.44" top="0.25" bottom="0.75" header="0" footer="0.5"/>
  <pageSetup scale="58" orientation="portrait" verticalDpi="4294967292" r:id="rId1"/>
  <headerFooter differentFirst="1" scaleWithDoc="0">
    <oddFooter>&amp;L&amp;"Arial Narrow,Italic"Housing Development Application&amp;C&amp;G&amp;R&amp;"Arial Narrow,Regular"&amp;A</oddFooter>
    <firstFooter>&amp;L&amp;"Arial Narrow,Italic"Housing Development Application&amp;C&amp;G&amp;R&amp;"Arial Narrow,Regular"&amp;A</first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autoPageBreaks="0" fitToPage="1"/>
  </sheetPr>
  <dimension ref="A1:P75"/>
  <sheetViews>
    <sheetView showGridLines="0" showRuler="0" view="pageLayout" topLeftCell="A43" zoomScaleNormal="110" workbookViewId="0">
      <selection activeCell="E8" sqref="E8"/>
    </sheetView>
  </sheetViews>
  <sheetFormatPr defaultColWidth="9.33203125" defaultRowHeight="13.8"/>
  <cols>
    <col min="1" max="1" width="7.33203125" style="1" customWidth="1"/>
    <col min="2" max="2" width="6.5546875" style="15" customWidth="1"/>
    <col min="3" max="3" width="30.5546875" style="1" customWidth="1"/>
    <col min="4" max="4" width="8.6640625" style="1" customWidth="1"/>
    <col min="5" max="5" width="20.33203125" style="1" customWidth="1"/>
    <col min="6" max="6" width="3.6640625" style="1" customWidth="1"/>
    <col min="7" max="7" width="19.33203125" style="1" customWidth="1"/>
    <col min="8" max="8" width="3.6640625" style="1" customWidth="1"/>
    <col min="9" max="9" width="18.5546875" style="1" customWidth="1"/>
    <col min="10" max="10" width="4.33203125" style="1" customWidth="1"/>
    <col min="11" max="11" width="19.6640625" style="1" customWidth="1"/>
    <col min="12" max="12" width="4.33203125" style="1" customWidth="1"/>
    <col min="13" max="13" width="19.6640625" style="1" customWidth="1"/>
    <col min="14" max="14" width="9.33203125" style="1" customWidth="1"/>
    <col min="15" max="15" width="9.6640625" style="1" customWidth="1"/>
    <col min="16" max="16" width="7" style="1" customWidth="1"/>
    <col min="17" max="17" width="5.6640625" style="1" customWidth="1"/>
    <col min="18" max="18" width="4.5546875" style="1" customWidth="1"/>
    <col min="19" max="16384" width="9.33203125" style="1"/>
  </cols>
  <sheetData>
    <row r="1" spans="2:13" ht="30.75" customHeight="1">
      <c r="B1" s="188" t="s">
        <v>58</v>
      </c>
      <c r="C1" s="235"/>
      <c r="D1" s="235"/>
      <c r="E1" s="822" t="s">
        <v>59</v>
      </c>
      <c r="F1" s="822"/>
      <c r="G1" s="822"/>
      <c r="H1" s="822"/>
      <c r="I1" s="822"/>
      <c r="J1" s="347"/>
      <c r="K1" s="347"/>
    </row>
    <row r="2" spans="2:13" ht="14.7" customHeight="1">
      <c r="E2" s="673" t="s">
        <v>740</v>
      </c>
      <c r="F2" s="673"/>
      <c r="G2" s="673"/>
      <c r="H2" s="673"/>
      <c r="I2" s="673"/>
      <c r="J2" s="4"/>
      <c r="K2" s="4"/>
    </row>
    <row r="3" spans="2:13" ht="7.2" customHeight="1" thickBot="1">
      <c r="B3" s="188"/>
      <c r="C3" s="235"/>
      <c r="D3" s="235"/>
      <c r="G3" s="187"/>
      <c r="H3" s="187"/>
      <c r="I3" s="187"/>
      <c r="J3" s="187"/>
      <c r="K3" s="187"/>
    </row>
    <row r="4" spans="2:13" ht="22.95" customHeight="1" thickBot="1">
      <c r="B4" s="8"/>
      <c r="C4" s="6"/>
      <c r="D4" s="6"/>
      <c r="G4" s="808" t="s">
        <v>584</v>
      </c>
      <c r="H4" s="187"/>
      <c r="I4" s="808" t="s">
        <v>964</v>
      </c>
      <c r="J4" s="348"/>
      <c r="K4" s="808" t="s">
        <v>585</v>
      </c>
      <c r="M4" s="808" t="s">
        <v>1088</v>
      </c>
    </row>
    <row r="5" spans="2:13">
      <c r="B5" s="8"/>
      <c r="C5" s="6"/>
      <c r="D5" s="6"/>
      <c r="E5" s="812" t="s">
        <v>1004</v>
      </c>
      <c r="G5" s="809"/>
      <c r="H5" s="187"/>
      <c r="I5" s="809"/>
      <c r="J5" s="5"/>
      <c r="K5" s="809"/>
      <c r="M5" s="809"/>
    </row>
    <row r="6" spans="2:13" ht="17.7" customHeight="1" thickBot="1">
      <c r="B6" s="349" t="s">
        <v>82</v>
      </c>
      <c r="C6" s="350"/>
      <c r="D6" s="6"/>
      <c r="E6" s="813"/>
      <c r="F6" s="11"/>
      <c r="G6" s="810"/>
      <c r="H6" s="11"/>
      <c r="I6" s="810"/>
      <c r="J6" s="11"/>
      <c r="K6" s="810"/>
      <c r="M6" s="810"/>
    </row>
    <row r="7" spans="2:13" ht="14.7" customHeight="1">
      <c r="B7" s="188" t="s">
        <v>83</v>
      </c>
      <c r="C7" s="235"/>
      <c r="D7" s="235"/>
      <c r="G7" s="41"/>
      <c r="I7" s="351"/>
    </row>
    <row r="8" spans="2:13" ht="13.5" customHeight="1">
      <c r="B8" s="15" t="s">
        <v>512</v>
      </c>
      <c r="E8" s="17"/>
      <c r="F8" s="116"/>
      <c r="G8" s="25"/>
      <c r="H8" s="352"/>
      <c r="I8" s="26"/>
      <c r="J8" s="352"/>
      <c r="K8" s="25"/>
      <c r="M8" s="25"/>
    </row>
    <row r="9" spans="2:13" ht="14.7" customHeight="1">
      <c r="B9" s="15" t="s">
        <v>73</v>
      </c>
      <c r="E9" s="19"/>
      <c r="F9" s="116"/>
      <c r="G9" s="20"/>
      <c r="H9" s="352"/>
      <c r="I9" s="21"/>
      <c r="J9" s="352"/>
      <c r="K9" s="20"/>
      <c r="M9" s="20"/>
    </row>
    <row r="10" spans="2:13" ht="14.7" customHeight="1">
      <c r="B10" s="15" t="s">
        <v>513</v>
      </c>
      <c r="E10" s="19"/>
      <c r="F10" s="116"/>
      <c r="G10" s="20"/>
      <c r="H10" s="352"/>
      <c r="I10" s="21"/>
      <c r="J10" s="352"/>
      <c r="K10" s="20"/>
      <c r="M10" s="20"/>
    </row>
    <row r="11" spans="2:13" ht="14.7" customHeight="1">
      <c r="B11" s="15" t="s">
        <v>425</v>
      </c>
      <c r="E11" s="19"/>
      <c r="F11" s="116"/>
      <c r="G11" s="353" t="s">
        <v>64</v>
      </c>
      <c r="H11" s="352"/>
      <c r="I11" s="354" t="s">
        <v>64</v>
      </c>
      <c r="J11" s="355"/>
      <c r="K11" s="353" t="s">
        <v>64</v>
      </c>
      <c r="M11" s="353" t="s">
        <v>64</v>
      </c>
    </row>
    <row r="12" spans="2:13" ht="14.7" customHeight="1">
      <c r="B12" s="15" t="s">
        <v>589</v>
      </c>
      <c r="E12" s="19"/>
      <c r="F12" s="116"/>
      <c r="G12" s="372"/>
      <c r="H12" s="352"/>
      <c r="I12" s="373"/>
      <c r="J12" s="355"/>
      <c r="K12" s="372"/>
      <c r="M12" s="372"/>
    </row>
    <row r="13" spans="2:13" ht="14.7" customHeight="1">
      <c r="B13" s="15" t="s">
        <v>785</v>
      </c>
      <c r="E13" s="19"/>
      <c r="F13" s="116"/>
      <c r="G13" s="372"/>
      <c r="H13" s="352"/>
      <c r="I13" s="373"/>
      <c r="J13" s="355"/>
      <c r="K13" s="372"/>
      <c r="M13" s="589"/>
    </row>
    <row r="14" spans="2:13" ht="14.7" customHeight="1">
      <c r="B14" s="15" t="s">
        <v>786</v>
      </c>
      <c r="E14" s="19"/>
      <c r="F14" s="116"/>
      <c r="G14" s="372"/>
      <c r="H14" s="352"/>
      <c r="I14" s="373"/>
      <c r="J14" s="355"/>
      <c r="K14" s="372"/>
      <c r="M14" s="589"/>
    </row>
    <row r="15" spans="2:13" ht="14.7" customHeight="1">
      <c r="B15" s="15" t="s">
        <v>787</v>
      </c>
      <c r="E15" s="19"/>
      <c r="F15" s="116"/>
      <c r="G15" s="372"/>
      <c r="H15" s="352"/>
      <c r="I15" s="373"/>
      <c r="J15" s="355"/>
      <c r="K15" s="372"/>
      <c r="M15" s="589"/>
    </row>
    <row r="16" spans="2:13" ht="14.7" customHeight="1">
      <c r="B16" s="15" t="s">
        <v>788</v>
      </c>
      <c r="E16" s="19"/>
      <c r="F16" s="116"/>
      <c r="G16" s="372"/>
      <c r="H16" s="352"/>
      <c r="I16" s="373"/>
      <c r="J16" s="355"/>
      <c r="K16" s="372"/>
      <c r="M16" s="589"/>
    </row>
    <row r="17" spans="2:13" ht="14.7" customHeight="1">
      <c r="B17" s="15" t="s">
        <v>789</v>
      </c>
      <c r="E17" s="19"/>
      <c r="F17" s="116"/>
      <c r="G17" s="372"/>
      <c r="H17" s="352"/>
      <c r="I17" s="373"/>
      <c r="J17" s="355"/>
      <c r="K17" s="372"/>
      <c r="M17" s="589"/>
    </row>
    <row r="18" spans="2:13" ht="14.7" customHeight="1">
      <c r="B18" s="15" t="s">
        <v>737</v>
      </c>
      <c r="C18" s="3"/>
      <c r="E18" s="19"/>
      <c r="F18" s="116"/>
      <c r="G18" s="372"/>
      <c r="H18" s="352"/>
      <c r="I18" s="373"/>
      <c r="J18" s="355"/>
      <c r="K18" s="372"/>
      <c r="M18" s="589"/>
    </row>
    <row r="19" spans="2:13" ht="14.7" customHeight="1">
      <c r="C19" s="9"/>
      <c r="D19" s="9" t="s">
        <v>118</v>
      </c>
      <c r="E19" s="22">
        <f>SUM(E8:E18)</f>
        <v>0</v>
      </c>
      <c r="F19" s="116"/>
      <c r="G19" s="30">
        <f>SUM(G8:G18)</f>
        <v>0</v>
      </c>
      <c r="H19" s="116"/>
      <c r="I19" s="31">
        <f>SUM(I8:I18)</f>
        <v>0</v>
      </c>
      <c r="J19" s="114"/>
      <c r="K19" s="30">
        <f>SUM(K8:K18)</f>
        <v>0</v>
      </c>
      <c r="M19" s="30">
        <f>SUM(M8:M18)</f>
        <v>0</v>
      </c>
    </row>
    <row r="20" spans="2:13" ht="17.7" customHeight="1">
      <c r="B20" s="188" t="s">
        <v>84</v>
      </c>
      <c r="C20" s="235"/>
      <c r="D20" s="235"/>
      <c r="E20" s="32"/>
      <c r="F20" s="32"/>
      <c r="G20" s="32"/>
      <c r="H20" s="32"/>
      <c r="I20" s="32"/>
      <c r="J20" s="32"/>
      <c r="K20" s="32"/>
      <c r="M20" s="32"/>
    </row>
    <row r="21" spans="2:13" ht="12.6" customHeight="1">
      <c r="B21" s="356" t="s">
        <v>100</v>
      </c>
      <c r="C21" s="2"/>
      <c r="D21" s="2"/>
      <c r="E21" s="32"/>
      <c r="F21" s="32"/>
      <c r="G21" s="32"/>
      <c r="H21" s="32"/>
      <c r="I21" s="357"/>
      <c r="J21" s="32"/>
      <c r="K21" s="32"/>
      <c r="M21" s="32"/>
    </row>
    <row r="22" spans="2:13" ht="18" customHeight="1">
      <c r="B22" s="15" t="s">
        <v>587</v>
      </c>
      <c r="E22" s="17"/>
      <c r="F22" s="116"/>
      <c r="G22" s="25"/>
      <c r="H22" s="116"/>
      <c r="I22" s="21"/>
      <c r="J22" s="352"/>
      <c r="K22" s="25"/>
      <c r="M22" s="25"/>
    </row>
    <row r="23" spans="2:13" ht="18" customHeight="1">
      <c r="B23" s="15" t="s">
        <v>588</v>
      </c>
      <c r="E23" s="19"/>
      <c r="F23" s="116"/>
      <c r="G23" s="25"/>
      <c r="H23" s="116"/>
      <c r="I23" s="21"/>
      <c r="J23" s="352"/>
      <c r="K23" s="25"/>
      <c r="M23" s="25"/>
    </row>
    <row r="24" spans="2:13" ht="17.25" customHeight="1">
      <c r="B24" s="15" t="s">
        <v>586</v>
      </c>
      <c r="E24" s="19"/>
      <c r="F24" s="116"/>
      <c r="G24" s="25"/>
      <c r="H24" s="116"/>
      <c r="I24" s="21"/>
      <c r="J24" s="352"/>
      <c r="K24" s="25"/>
      <c r="M24" s="25"/>
    </row>
    <row r="25" spans="2:13" ht="18" customHeight="1">
      <c r="C25" s="9"/>
      <c r="D25" s="9" t="s">
        <v>71</v>
      </c>
      <c r="E25" s="358">
        <f>SUM(E22:E24)</f>
        <v>0</v>
      </c>
      <c r="F25" s="32"/>
      <c r="G25" s="359">
        <f>SUM(G22:G24)</f>
        <v>0</v>
      </c>
      <c r="H25" s="32"/>
      <c r="I25" s="31">
        <f>SUM(I22:I24)</f>
        <v>0</v>
      </c>
      <c r="J25" s="114"/>
      <c r="K25" s="359">
        <f>SUM(K22:K24)</f>
        <v>0</v>
      </c>
      <c r="M25" s="359">
        <f>SUM(M22:M24)</f>
        <v>0</v>
      </c>
    </row>
    <row r="26" spans="2:13" ht="17.25" customHeight="1">
      <c r="B26" s="188" t="s">
        <v>85</v>
      </c>
      <c r="C26" s="235"/>
      <c r="D26" s="235"/>
      <c r="E26" s="32"/>
      <c r="F26" s="32"/>
      <c r="G26" s="360"/>
      <c r="H26" s="32"/>
      <c r="I26" s="361"/>
      <c r="J26" s="32"/>
      <c r="K26" s="32"/>
      <c r="M26" s="32"/>
    </row>
    <row r="27" spans="2:13" ht="14.7" customHeight="1">
      <c r="B27" s="15" t="s">
        <v>647</v>
      </c>
      <c r="E27" s="17"/>
      <c r="F27" s="116"/>
      <c r="G27" s="362" t="s">
        <v>64</v>
      </c>
      <c r="H27" s="352"/>
      <c r="I27" s="362" t="s">
        <v>64</v>
      </c>
      <c r="J27" s="355"/>
      <c r="K27" s="362" t="s">
        <v>64</v>
      </c>
      <c r="M27" s="362" t="s">
        <v>64</v>
      </c>
    </row>
    <row r="28" spans="2:13" ht="14.7" customHeight="1">
      <c r="B28" s="15" t="s">
        <v>117</v>
      </c>
      <c r="E28" s="19"/>
      <c r="F28" s="116"/>
      <c r="G28" s="362" t="s">
        <v>64</v>
      </c>
      <c r="H28" s="352"/>
      <c r="I28" s="362" t="s">
        <v>64</v>
      </c>
      <c r="J28" s="355"/>
      <c r="K28" s="362" t="s">
        <v>64</v>
      </c>
      <c r="M28" s="362" t="s">
        <v>64</v>
      </c>
    </row>
    <row r="29" spans="2:13" ht="14.7" customHeight="1">
      <c r="B29" s="15" t="s">
        <v>648</v>
      </c>
      <c r="E29" s="19"/>
      <c r="F29" s="116"/>
      <c r="G29" s="362" t="s">
        <v>64</v>
      </c>
      <c r="H29" s="352"/>
      <c r="I29" s="362" t="s">
        <v>64</v>
      </c>
      <c r="J29" s="355"/>
      <c r="K29" s="362" t="s">
        <v>64</v>
      </c>
      <c r="M29" s="362" t="s">
        <v>64</v>
      </c>
    </row>
    <row r="30" spans="2:13" ht="14.7" customHeight="1">
      <c r="B30" s="15" t="s">
        <v>737</v>
      </c>
      <c r="C30" s="3"/>
      <c r="E30" s="19"/>
      <c r="F30" s="116"/>
      <c r="G30" s="362" t="s">
        <v>64</v>
      </c>
      <c r="H30" s="352"/>
      <c r="I30" s="362" t="s">
        <v>64</v>
      </c>
      <c r="J30" s="355"/>
      <c r="K30" s="362" t="s">
        <v>64</v>
      </c>
      <c r="M30" s="362" t="s">
        <v>64</v>
      </c>
    </row>
    <row r="31" spans="2:13" ht="18" customHeight="1">
      <c r="C31" s="9"/>
      <c r="D31" s="9" t="s">
        <v>71</v>
      </c>
      <c r="E31" s="119">
        <f>SUM(E27:E30)</f>
        <v>0</v>
      </c>
      <c r="F31" s="116"/>
      <c r="G31" s="30">
        <f>SUM(G27:G30)</f>
        <v>0</v>
      </c>
      <c r="H31" s="352"/>
      <c r="I31" s="38">
        <f>SUM(I27:I30)</f>
        <v>0</v>
      </c>
      <c r="J31" s="114"/>
      <c r="K31" s="30">
        <f>SUM(K27:K30)</f>
        <v>0</v>
      </c>
      <c r="M31" s="30">
        <f>SUM(M27:M30)</f>
        <v>0</v>
      </c>
    </row>
    <row r="32" spans="2:13" ht="22.95" customHeight="1">
      <c r="C32" s="80"/>
      <c r="D32" s="80" t="s">
        <v>74</v>
      </c>
      <c r="E32" s="22">
        <f>SUM(E19+E25+E31)</f>
        <v>0</v>
      </c>
      <c r="F32" s="116"/>
      <c r="G32" s="30">
        <f>SUM(G19+G25+G31)</f>
        <v>0</v>
      </c>
      <c r="H32" s="352"/>
      <c r="I32" s="31">
        <f>SUM(I19+I25+I31)</f>
        <v>0</v>
      </c>
      <c r="J32" s="114"/>
      <c r="K32" s="30">
        <f>SUM(K19+K25+K31)</f>
        <v>0</v>
      </c>
      <c r="M32" s="30">
        <f>SUM(M19+M25+M31)</f>
        <v>0</v>
      </c>
    </row>
    <row r="33" spans="1:16" ht="24" customHeight="1" thickBot="1">
      <c r="C33" s="80"/>
      <c r="D33" s="80" t="s">
        <v>75</v>
      </c>
      <c r="E33" s="120">
        <f>'Development Budget 1'!F58</f>
        <v>0</v>
      </c>
      <c r="F33" s="116"/>
      <c r="G33" s="39">
        <f>'Development Budget 1'!H58</f>
        <v>0</v>
      </c>
      <c r="H33" s="352"/>
      <c r="I33" s="40">
        <f>'Development Budget 1'!J58</f>
        <v>0</v>
      </c>
      <c r="J33" s="114"/>
      <c r="K33" s="39">
        <f>'Development Budget 1'!L58</f>
        <v>0</v>
      </c>
      <c r="M33" s="39" t="e">
        <v>#REF!</v>
      </c>
      <c r="N33" s="588"/>
      <c r="O33" s="588"/>
      <c r="P33" s="588"/>
    </row>
    <row r="34" spans="1:16" ht="22.2" customHeight="1" thickBot="1">
      <c r="C34" s="80"/>
      <c r="D34" s="80" t="s">
        <v>76</v>
      </c>
      <c r="E34" s="37">
        <f>E32+E33</f>
        <v>0</v>
      </c>
      <c r="F34" s="363"/>
      <c r="G34" s="37">
        <f>SUM(G32+G33)</f>
        <v>0</v>
      </c>
      <c r="H34" s="364"/>
      <c r="I34" s="37">
        <f>I32+I33</f>
        <v>0</v>
      </c>
      <c r="J34" s="114"/>
      <c r="K34" s="37">
        <f>SUM(K32+K33)</f>
        <v>0</v>
      </c>
      <c r="M34" s="37" t="e">
        <f>SUM(M32+M33)</f>
        <v>#REF!</v>
      </c>
      <c r="N34" s="29"/>
      <c r="O34" s="29"/>
      <c r="P34" s="29"/>
    </row>
    <row r="35" spans="1:16" ht="21" customHeight="1">
      <c r="C35" s="8"/>
      <c r="E35" s="9" t="s">
        <v>527</v>
      </c>
      <c r="F35" s="365"/>
      <c r="G35" s="365"/>
      <c r="H35" s="365"/>
      <c r="I35" s="365"/>
      <c r="J35" s="365"/>
      <c r="K35" s="365"/>
      <c r="M35" s="365"/>
    </row>
    <row r="36" spans="1:16" ht="14.7" customHeight="1">
      <c r="E36" s="116" t="s">
        <v>63</v>
      </c>
      <c r="F36" s="32"/>
      <c r="G36" s="17"/>
      <c r="H36" s="352"/>
      <c r="I36" s="17"/>
      <c r="J36" s="352"/>
      <c r="K36" s="17"/>
      <c r="M36" s="17"/>
    </row>
    <row r="37" spans="1:16" ht="14.7" customHeight="1">
      <c r="E37" s="116" t="s">
        <v>42</v>
      </c>
      <c r="F37" s="32"/>
      <c r="G37" s="17"/>
      <c r="H37" s="352"/>
      <c r="I37" s="17"/>
      <c r="J37" s="352"/>
      <c r="K37" s="17"/>
      <c r="M37" s="17"/>
    </row>
    <row r="38" spans="1:16" ht="14.4" customHeight="1">
      <c r="A38" s="824" t="s">
        <v>288</v>
      </c>
      <c r="B38" s="824"/>
      <c r="C38" s="824"/>
      <c r="D38" s="824"/>
      <c r="E38" s="824"/>
      <c r="F38" s="32"/>
      <c r="G38" s="17"/>
      <c r="H38" s="352"/>
      <c r="I38" s="17"/>
      <c r="J38" s="352"/>
      <c r="K38" s="17"/>
      <c r="M38" s="17"/>
    </row>
    <row r="39" spans="1:16" ht="14.7" customHeight="1">
      <c r="E39" s="116" t="s">
        <v>43</v>
      </c>
      <c r="F39" s="32"/>
      <c r="G39" s="17"/>
      <c r="H39" s="352"/>
      <c r="I39" s="17"/>
      <c r="J39" s="352"/>
      <c r="K39" s="17"/>
      <c r="M39" s="17"/>
    </row>
    <row r="40" spans="1:16" ht="14.7" customHeight="1">
      <c r="E40" s="366" t="s">
        <v>44</v>
      </c>
      <c r="F40" s="32"/>
      <c r="G40" s="329">
        <f>G34-SUM(G36:G39)</f>
        <v>0</v>
      </c>
      <c r="H40" s="352"/>
      <c r="I40" s="329">
        <f>I34-SUM(I36:I39)</f>
        <v>0</v>
      </c>
      <c r="J40" s="352"/>
      <c r="K40" s="329">
        <f>K34-SUM(K36:K39)</f>
        <v>0</v>
      </c>
      <c r="M40" s="329" t="e">
        <f>M34-SUM(M36:M39)</f>
        <v>#REF!</v>
      </c>
    </row>
    <row r="41" spans="1:16" ht="14.7" customHeight="1">
      <c r="E41" s="116" t="s">
        <v>590</v>
      </c>
      <c r="F41" s="32"/>
      <c r="G41" s="508">
        <v>0</v>
      </c>
      <c r="H41" s="352"/>
      <c r="I41" s="508">
        <v>0</v>
      </c>
      <c r="J41" s="367"/>
      <c r="K41" s="508">
        <v>0</v>
      </c>
      <c r="M41" s="508">
        <v>0</v>
      </c>
      <c r="N41" s="29"/>
      <c r="O41" s="29"/>
    </row>
    <row r="42" spans="1:16" ht="14.7" customHeight="1">
      <c r="E42" s="116" t="s">
        <v>465</v>
      </c>
      <c r="F42" s="32"/>
      <c r="G42" s="329">
        <f>G40*G41</f>
        <v>0</v>
      </c>
      <c r="H42" s="352"/>
      <c r="I42" s="329">
        <f>I40*I41</f>
        <v>0</v>
      </c>
      <c r="J42" s="367"/>
      <c r="K42" s="329">
        <f>K40*K41</f>
        <v>0</v>
      </c>
      <c r="M42" s="329" t="e">
        <f>M40*M41</f>
        <v>#REF!</v>
      </c>
      <c r="N42" s="29"/>
      <c r="O42" s="29"/>
    </row>
    <row r="43" spans="1:16" ht="14.7" customHeight="1">
      <c r="E43" s="366" t="s">
        <v>526</v>
      </c>
      <c r="F43" s="32"/>
      <c r="G43" s="368">
        <f>G40+G42</f>
        <v>0</v>
      </c>
      <c r="H43" s="352"/>
      <c r="I43" s="368">
        <f>I40+I42</f>
        <v>0</v>
      </c>
      <c r="J43" s="367"/>
      <c r="K43" s="368">
        <f>K40+K42</f>
        <v>0</v>
      </c>
      <c r="M43" s="368" t="e">
        <f>M40+M42</f>
        <v>#REF!</v>
      </c>
      <c r="N43" s="29"/>
      <c r="O43" s="29"/>
    </row>
    <row r="44" spans="1:16" ht="14.7" customHeight="1">
      <c r="E44" s="116" t="s">
        <v>45</v>
      </c>
      <c r="F44" s="32"/>
      <c r="G44" s="509"/>
      <c r="H44" s="352"/>
      <c r="I44" s="509"/>
      <c r="J44" s="367"/>
      <c r="K44" s="509"/>
      <c r="M44" s="509"/>
    </row>
    <row r="45" spans="1:16" ht="19.2" customHeight="1" thickBot="1">
      <c r="E45" s="366" t="s">
        <v>46</v>
      </c>
      <c r="F45" s="32"/>
      <c r="G45" s="369">
        <f>G43*G44</f>
        <v>0</v>
      </c>
      <c r="H45" s="352"/>
      <c r="I45" s="369">
        <f>I43*I44</f>
        <v>0</v>
      </c>
      <c r="J45" s="352"/>
      <c r="K45" s="369">
        <f>K43*K44</f>
        <v>0</v>
      </c>
      <c r="M45" s="369" t="e">
        <f>M43*M44</f>
        <v>#REF!</v>
      </c>
    </row>
    <row r="46" spans="1:16" ht="35.25" customHeight="1" thickTop="1">
      <c r="B46" s="823" t="s">
        <v>86</v>
      </c>
      <c r="C46" s="823"/>
      <c r="D46" s="823"/>
      <c r="E46" s="823"/>
      <c r="F46" s="32"/>
      <c r="G46" s="585">
        <v>0.04</v>
      </c>
      <c r="H46" s="352"/>
      <c r="I46" s="585">
        <v>0.09</v>
      </c>
      <c r="J46" s="370"/>
      <c r="K46" s="585">
        <v>0.04</v>
      </c>
      <c r="M46" s="585">
        <v>0.04</v>
      </c>
    </row>
    <row r="47" spans="1:16" ht="12.75" customHeight="1">
      <c r="B47" s="15" t="s">
        <v>41</v>
      </c>
      <c r="E47" s="366" t="s">
        <v>41</v>
      </c>
      <c r="F47" s="32"/>
      <c r="G47" s="352"/>
      <c r="H47" s="352"/>
      <c r="I47" s="352"/>
      <c r="J47" s="352"/>
      <c r="K47" s="352"/>
      <c r="M47" s="352"/>
    </row>
    <row r="48" spans="1:16" ht="18" customHeight="1" thickBot="1">
      <c r="E48" s="366" t="s">
        <v>738</v>
      </c>
      <c r="F48" s="32"/>
      <c r="G48" s="371">
        <f>G45*G46</f>
        <v>0</v>
      </c>
      <c r="H48" s="352"/>
      <c r="I48" s="371">
        <f>I45*I46</f>
        <v>0</v>
      </c>
      <c r="J48" s="352"/>
      <c r="K48" s="371">
        <f>K45*K46</f>
        <v>0</v>
      </c>
      <c r="M48" s="371" t="e">
        <f>M45*M46</f>
        <v>#REF!</v>
      </c>
    </row>
    <row r="49" spans="2:11" ht="13.95" customHeight="1" thickTop="1">
      <c r="E49" s="4" t="s">
        <v>435</v>
      </c>
    </row>
    <row r="50" spans="2:11" ht="20.7" customHeight="1"/>
    <row r="51" spans="2:11" ht="17.7" customHeight="1" thickBot="1">
      <c r="B51" s="15" t="s">
        <v>1005</v>
      </c>
    </row>
    <row r="52" spans="2:11">
      <c r="B52" s="814"/>
      <c r="C52" s="815"/>
      <c r="D52" s="815"/>
      <c r="E52" s="815"/>
      <c r="F52" s="815"/>
      <c r="G52" s="815"/>
      <c r="H52" s="815"/>
      <c r="I52" s="815"/>
      <c r="J52" s="815"/>
      <c r="K52" s="816"/>
    </row>
    <row r="53" spans="2:11">
      <c r="B53" s="817"/>
      <c r="C53" s="730"/>
      <c r="D53" s="730"/>
      <c r="E53" s="730"/>
      <c r="F53" s="730"/>
      <c r="G53" s="730"/>
      <c r="H53" s="730"/>
      <c r="I53" s="730"/>
      <c r="J53" s="730"/>
      <c r="K53" s="818"/>
    </row>
    <row r="54" spans="2:11" ht="14.4" customHeight="1">
      <c r="B54" s="817"/>
      <c r="C54" s="730"/>
      <c r="D54" s="730"/>
      <c r="E54" s="730"/>
      <c r="F54" s="730"/>
      <c r="G54" s="730"/>
      <c r="H54" s="730"/>
      <c r="I54" s="730"/>
      <c r="J54" s="730"/>
      <c r="K54" s="818"/>
    </row>
    <row r="55" spans="2:11" ht="14.4" thickBot="1">
      <c r="B55" s="819"/>
      <c r="C55" s="820"/>
      <c r="D55" s="820"/>
      <c r="E55" s="820"/>
      <c r="F55" s="820"/>
      <c r="G55" s="820"/>
      <c r="H55" s="820"/>
      <c r="I55" s="820"/>
      <c r="J55" s="820"/>
      <c r="K55" s="821"/>
    </row>
    <row r="56" spans="2:11" ht="14.4" thickBot="1"/>
    <row r="57" spans="2:11">
      <c r="B57" s="529"/>
      <c r="C57" s="530"/>
      <c r="D57" s="530"/>
      <c r="E57" s="531" t="s">
        <v>1012</v>
      </c>
      <c r="F57" s="530"/>
      <c r="G57" s="628" t="s">
        <v>1142</v>
      </c>
      <c r="H57" s="530"/>
      <c r="I57" s="628" t="s">
        <v>1131</v>
      </c>
      <c r="J57" s="530"/>
      <c r="K57" s="629" t="s">
        <v>1014</v>
      </c>
    </row>
    <row r="58" spans="2:11">
      <c r="B58" s="532"/>
      <c r="C58" s="278"/>
      <c r="D58" s="278"/>
      <c r="E58" s="534" t="s">
        <v>1006</v>
      </c>
      <c r="F58" s="627">
        <v>0.04</v>
      </c>
      <c r="G58" s="659">
        <f>0.2*((G40-'Development Budget 1'!H12-'Development Budget 2'!G25)+('Development Budget 2'!K40-'Development Budget 2'!K25-'Development Budget 1'!L12)+(0.05*'Development Budget 1'!H9))</f>
        <v>0</v>
      </c>
      <c r="H58" s="278"/>
      <c r="I58" s="626" t="e">
        <f>E25/'Unit Summary'!D57</f>
        <v>#DIV/0!</v>
      </c>
      <c r="J58" s="278"/>
      <c r="K58" s="583" t="e">
        <f>E25/'Preliminary - Building Type'!I12</f>
        <v>#DIV/0!</v>
      </c>
    </row>
    <row r="59" spans="2:11">
      <c r="B59" s="532"/>
      <c r="C59" s="278"/>
      <c r="D59" s="278"/>
      <c r="E59" s="534"/>
      <c r="F59" s="627">
        <v>0.09</v>
      </c>
      <c r="G59" s="659">
        <f>0.2*((G40-'Development Budget 1'!H12-'Development Budget 2'!G25)+('Development Budget 2'!I40-'Development Budget 2'!I25-'Development Budget 1'!J12)+(0.05*'Development Budget 1'!H9))</f>
        <v>0</v>
      </c>
      <c r="H59" s="278"/>
      <c r="I59" s="626"/>
      <c r="J59" s="278"/>
      <c r="K59" s="583"/>
    </row>
    <row r="60" spans="2:11">
      <c r="B60" s="532"/>
      <c r="C60" s="278"/>
      <c r="D60" s="278"/>
      <c r="E60" s="534" t="s">
        <v>1007</v>
      </c>
      <c r="F60" s="278"/>
      <c r="G60" s="630" t="s">
        <v>1090</v>
      </c>
      <c r="H60" s="278"/>
      <c r="I60" s="630" t="s">
        <v>1065</v>
      </c>
      <c r="J60" s="278"/>
      <c r="K60" s="631" t="s">
        <v>1091</v>
      </c>
    </row>
    <row r="61" spans="2:11">
      <c r="B61" s="532"/>
      <c r="C61" s="278"/>
      <c r="D61" s="278"/>
      <c r="E61" s="632" t="s">
        <v>1139</v>
      </c>
      <c r="F61" s="278"/>
      <c r="G61" s="622" t="e">
        <f>'Development Budget 1'!F22/'Development Budget 2'!E62</f>
        <v>#DIV/0!</v>
      </c>
      <c r="H61" s="278"/>
      <c r="I61" s="622" t="e">
        <f>'Development Budget 2'!F23/'Development Budget 2'!E62</f>
        <v>#DIV/0!</v>
      </c>
      <c r="J61" s="278"/>
      <c r="K61" s="623" t="e">
        <f>'Development Budget 2'!F24/'Development Budget 2'!E62</f>
        <v>#DIV/0!</v>
      </c>
    </row>
    <row r="62" spans="2:11">
      <c r="B62" s="532"/>
      <c r="C62" s="621"/>
      <c r="D62" s="278"/>
      <c r="E62" s="621">
        <f>('Development Budget 1'!F14+'Development Budget 1'!F27+'Development Budget 1'!F32)-'Development Budget 1'!F31</f>
        <v>0</v>
      </c>
      <c r="F62" s="278"/>
      <c r="G62" s="622"/>
      <c r="H62" s="278"/>
      <c r="I62" s="622"/>
      <c r="J62" s="278"/>
      <c r="K62" s="623"/>
    </row>
    <row r="63" spans="2:11">
      <c r="B63" s="532"/>
      <c r="C63" s="621"/>
      <c r="D63" s="278"/>
      <c r="E63" s="625" t="s">
        <v>1140</v>
      </c>
      <c r="F63" s="278"/>
      <c r="G63" s="622" t="e">
        <f>E28/'Development Budget 2'!D57</f>
        <v>#DIV/0!</v>
      </c>
      <c r="H63" s="278"/>
      <c r="I63" s="622" t="s">
        <v>1141</v>
      </c>
      <c r="J63" s="278"/>
      <c r="K63" s="623"/>
    </row>
    <row r="64" spans="2:11">
      <c r="B64" s="532"/>
      <c r="C64" s="278"/>
      <c r="D64" s="278"/>
      <c r="E64" s="534" t="s">
        <v>1013</v>
      </c>
      <c r="F64" s="278"/>
      <c r="G64" s="620" t="s">
        <v>1070</v>
      </c>
      <c r="H64" s="282"/>
      <c r="I64" s="620" t="s">
        <v>1071</v>
      </c>
      <c r="J64" s="278"/>
      <c r="K64" s="533"/>
    </row>
    <row r="65" spans="2:11">
      <c r="B65" s="532"/>
      <c r="C65" s="278"/>
      <c r="D65" s="278"/>
      <c r="E65" s="534" t="s">
        <v>1015</v>
      </c>
      <c r="F65" s="278"/>
      <c r="G65" s="535">
        <f>'Set-Aside &amp; Syndicator'!J16</f>
        <v>0</v>
      </c>
      <c r="H65" s="278"/>
      <c r="I65" s="535">
        <f>'Set-Aside &amp; Syndicator'!J16</f>
        <v>0</v>
      </c>
      <c r="J65" s="278"/>
      <c r="K65" s="533"/>
    </row>
    <row r="66" spans="2:11">
      <c r="B66" s="532"/>
      <c r="C66" s="278"/>
      <c r="D66" s="278"/>
      <c r="E66" s="278" t="s">
        <v>1016</v>
      </c>
      <c r="F66" s="278"/>
      <c r="G66" s="536">
        <v>250</v>
      </c>
      <c r="H66" s="278"/>
      <c r="I66" s="536">
        <v>250</v>
      </c>
      <c r="J66" s="278"/>
      <c r="K66" s="533"/>
    </row>
    <row r="67" spans="2:11">
      <c r="B67" s="532"/>
      <c r="C67" s="278"/>
      <c r="D67" s="278"/>
      <c r="E67" s="278" t="s">
        <v>1017</v>
      </c>
      <c r="F67" s="278"/>
      <c r="G67" s="536">
        <f>10*'Unit Summary'!D57</f>
        <v>0</v>
      </c>
      <c r="H67" s="278"/>
      <c r="I67" s="537">
        <f>10*'Unit Summary'!D57</f>
        <v>0</v>
      </c>
      <c r="J67" s="278"/>
      <c r="K67" s="533"/>
    </row>
    <row r="68" spans="2:11">
      <c r="B68" s="532"/>
      <c r="C68" s="278"/>
      <c r="D68" s="278"/>
      <c r="E68" s="278" t="s">
        <v>1008</v>
      </c>
      <c r="F68" s="278"/>
      <c r="G68" s="537">
        <f>G65*0.1</f>
        <v>0</v>
      </c>
      <c r="H68" s="278"/>
      <c r="I68" s="537">
        <f>I65*0.055</f>
        <v>0</v>
      </c>
      <c r="J68" s="278"/>
      <c r="K68" s="533"/>
    </row>
    <row r="69" spans="2:11">
      <c r="B69" s="532"/>
      <c r="C69" s="278"/>
      <c r="D69" s="278"/>
      <c r="E69" s="278" t="s">
        <v>1009</v>
      </c>
      <c r="F69" s="278"/>
      <c r="G69" s="537">
        <f>G65*0.06</f>
        <v>0</v>
      </c>
      <c r="H69" s="278"/>
      <c r="I69" s="537">
        <f>I65*0.04</f>
        <v>0</v>
      </c>
      <c r="J69" s="278"/>
      <c r="K69" s="533"/>
    </row>
    <row r="70" spans="2:11">
      <c r="B70" s="532"/>
      <c r="C70" s="278"/>
      <c r="D70" s="278"/>
      <c r="E70" s="278" t="s">
        <v>1011</v>
      </c>
      <c r="F70" s="278"/>
      <c r="G70" s="618" t="s">
        <v>1066</v>
      </c>
      <c r="H70" s="278"/>
      <c r="I70" s="619" t="s">
        <v>1068</v>
      </c>
      <c r="J70" s="278"/>
      <c r="K70" s="533"/>
    </row>
    <row r="71" spans="2:11">
      <c r="B71" s="532"/>
      <c r="C71" s="278"/>
      <c r="D71" s="278"/>
      <c r="E71" s="749"/>
      <c r="F71" s="749"/>
      <c r="G71" s="537">
        <f>'Source of Funds'!D4*0.001</f>
        <v>0</v>
      </c>
      <c r="H71" s="278"/>
      <c r="I71" s="537">
        <f>'Source of Funds'!D4*0.002</f>
        <v>0</v>
      </c>
      <c r="J71" s="278"/>
      <c r="K71" s="533"/>
    </row>
    <row r="72" spans="2:11">
      <c r="B72" s="532"/>
      <c r="C72" s="278"/>
      <c r="D72" s="278"/>
      <c r="E72" s="278" t="s">
        <v>1010</v>
      </c>
      <c r="F72" s="278"/>
      <c r="G72" s="619" t="s">
        <v>1067</v>
      </c>
      <c r="H72" s="282"/>
      <c r="I72" s="619" t="s">
        <v>1069</v>
      </c>
      <c r="J72" s="278"/>
      <c r="K72" s="533"/>
    </row>
    <row r="73" spans="2:11">
      <c r="B73" s="532"/>
      <c r="C73" s="278"/>
      <c r="D73" s="278"/>
      <c r="E73" s="278"/>
      <c r="F73" s="278"/>
      <c r="G73" s="537">
        <f>G65*0.009</f>
        <v>0</v>
      </c>
      <c r="H73" s="278"/>
      <c r="I73" s="537">
        <f>G65*0.004</f>
        <v>0</v>
      </c>
      <c r="J73" s="278"/>
      <c r="K73" s="533"/>
    </row>
    <row r="74" spans="2:11">
      <c r="B74" s="532"/>
      <c r="C74" s="278"/>
      <c r="D74" s="278"/>
      <c r="E74" s="278"/>
      <c r="F74" s="278"/>
      <c r="G74" s="536"/>
      <c r="H74" s="278"/>
      <c r="I74" s="541"/>
      <c r="J74" s="278"/>
      <c r="K74" s="533"/>
    </row>
    <row r="75" spans="2:11" ht="14.4" thickBot="1">
      <c r="B75" s="538"/>
      <c r="C75" s="539"/>
      <c r="D75" s="539"/>
      <c r="E75" s="539"/>
      <c r="F75" s="539"/>
      <c r="G75" s="539"/>
      <c r="H75" s="539"/>
      <c r="I75" s="539"/>
      <c r="J75" s="539"/>
      <c r="K75" s="540"/>
    </row>
  </sheetData>
  <sheetProtection algorithmName="SHA-512" hashValue="4fyIzF4/3Ri6rPiFOyyTLZuNo9c/Se1QH3V+hlYRhJpDdVRWmt+sYlC/gVAGC/TnxqhBbnIoAMT1gOKi28rgPQ==" saltValue="Um2VMiRw0gupuvhZGGM2vw==" spinCount="100000" sheet="1" selectLockedCells="1"/>
  <mergeCells count="11">
    <mergeCell ref="M4:M6"/>
    <mergeCell ref="E71:F71"/>
    <mergeCell ref="B52:K55"/>
    <mergeCell ref="K4:K6"/>
    <mergeCell ref="E1:I1"/>
    <mergeCell ref="E2:I2"/>
    <mergeCell ref="B46:E46"/>
    <mergeCell ref="G4:G6"/>
    <mergeCell ref="I4:I6"/>
    <mergeCell ref="A38:E38"/>
    <mergeCell ref="E5:E6"/>
  </mergeCells>
  <phoneticPr fontId="0" type="noConversion"/>
  <printOptions horizontalCentered="1"/>
  <pageMargins left="0.45" right="0.44" top="0" bottom="0.9" header="0" footer="0.5"/>
  <pageSetup scale="59" orientation="portrait" verticalDpi="4294967292" r:id="rId1"/>
  <headerFooter differentFirst="1" scaleWithDoc="0">
    <oddFooter>&amp;L&amp;"Arial Narrow,Italic"Housing Development Application&amp;C&amp;G&amp;R&amp;"Arial Narrow,Regular"&amp;A</oddFooter>
    <firstFooter>&amp;L&amp;"Arial Narrow,Italic"Housing Development Application&amp;C&amp;G&amp;R&amp;"Arial Narrow,Regular"&amp;A</firstFooter>
  </headerFooter>
  <legacyDrawingHF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2:AG54"/>
  <sheetViews>
    <sheetView showGridLines="0" showRowColHeaders="0" showRuler="0" view="pageLayout" topLeftCell="A42" zoomScaleNormal="100" workbookViewId="0">
      <selection activeCell="K26" sqref="K26"/>
    </sheetView>
  </sheetViews>
  <sheetFormatPr defaultColWidth="8" defaultRowHeight="13.8"/>
  <cols>
    <col min="1" max="1" width="7.88671875" style="1" customWidth="1"/>
    <col min="2" max="2" width="15.33203125" style="1" customWidth="1"/>
    <col min="3" max="3" width="13.33203125" style="1" customWidth="1"/>
    <col min="4" max="4" width="7.6640625" style="1" customWidth="1"/>
    <col min="5" max="5" width="4.6640625" style="1" customWidth="1"/>
    <col min="6" max="6" width="8.33203125" style="1" customWidth="1"/>
    <col min="7" max="7" width="6.44140625" style="1" customWidth="1"/>
    <col min="8" max="8" width="2.33203125" style="1" customWidth="1"/>
    <col min="9" max="9" width="1" style="1" customWidth="1"/>
    <col min="10" max="10" width="7" style="4" customWidth="1"/>
    <col min="11" max="11" width="2.6640625" style="1" customWidth="1"/>
    <col min="12" max="12" width="7.6640625" style="1" customWidth="1"/>
    <col min="13" max="13" width="1.44140625" style="1" customWidth="1"/>
    <col min="14" max="14" width="7.6640625" style="1" customWidth="1"/>
    <col min="15" max="15" width="1.5546875" style="1" customWidth="1"/>
    <col min="16" max="16" width="7.6640625" style="1" customWidth="1"/>
    <col min="17" max="17" width="1.5546875" style="1" customWidth="1"/>
    <col min="18" max="18" width="8" style="1"/>
    <col min="19" max="19" width="1.44140625" style="1" customWidth="1"/>
    <col min="20" max="20" width="8" style="1"/>
    <col min="21" max="21" width="2.5546875" style="1" customWidth="1"/>
    <col min="22" max="16384" width="8" style="1"/>
  </cols>
  <sheetData>
    <row r="2" spans="2:19" ht="6.75" customHeight="1"/>
    <row r="3" spans="2:19" ht="15.6">
      <c r="B3" s="374" t="s">
        <v>736</v>
      </c>
    </row>
    <row r="4" spans="2:19" ht="31.5" customHeight="1" thickBot="1">
      <c r="B4" s="375" t="s">
        <v>60</v>
      </c>
      <c r="C4" s="190"/>
      <c r="D4" s="190"/>
      <c r="E4" s="190"/>
      <c r="F4" s="190"/>
      <c r="G4" s="190"/>
      <c r="J4" s="376"/>
      <c r="K4" s="190"/>
      <c r="L4" s="190"/>
      <c r="M4" s="190"/>
      <c r="N4" s="190"/>
      <c r="O4" s="190"/>
      <c r="P4" s="190"/>
    </row>
    <row r="5" spans="2:19" ht="36.75" customHeight="1">
      <c r="B5" s="41"/>
      <c r="C5" s="377" t="s">
        <v>41</v>
      </c>
      <c r="D5" s="839" t="s">
        <v>32</v>
      </c>
      <c r="E5" s="839"/>
      <c r="F5" s="839"/>
      <c r="H5" s="839" t="s">
        <v>47</v>
      </c>
      <c r="I5" s="839"/>
      <c r="J5" s="839"/>
      <c r="L5" s="831" t="s">
        <v>48</v>
      </c>
      <c r="M5" s="831"/>
      <c r="N5" s="831"/>
      <c r="O5" s="378"/>
      <c r="P5" s="379"/>
      <c r="Q5" s="5"/>
    </row>
    <row r="6" spans="2:19" ht="23.25" customHeight="1">
      <c r="B6" s="828" t="s">
        <v>731</v>
      </c>
      <c r="C6" s="673"/>
      <c r="D6" s="672"/>
      <c r="E6" s="672"/>
      <c r="F6" s="672"/>
      <c r="G6" s="380"/>
      <c r="H6" s="841"/>
      <c r="I6" s="841"/>
      <c r="J6" s="841"/>
      <c r="L6" s="840">
        <f>D6*H6</f>
        <v>0</v>
      </c>
      <c r="M6" s="840"/>
      <c r="N6" s="840"/>
      <c r="O6" s="169"/>
      <c r="P6" s="381" t="s">
        <v>41</v>
      </c>
      <c r="Q6" s="7"/>
    </row>
    <row r="7" spans="2:19" ht="22.5" customHeight="1">
      <c r="B7" s="828" t="s">
        <v>732</v>
      </c>
      <c r="C7" s="673"/>
      <c r="D7" s="672"/>
      <c r="E7" s="672"/>
      <c r="F7" s="672"/>
      <c r="H7" s="842"/>
      <c r="I7" s="842"/>
      <c r="J7" s="842"/>
      <c r="L7" s="836">
        <f>D7*H7</f>
        <v>0</v>
      </c>
      <c r="M7" s="836"/>
      <c r="N7" s="836"/>
      <c r="O7" s="169"/>
      <c r="P7" s="381" t="s">
        <v>41</v>
      </c>
      <c r="Q7" s="7"/>
    </row>
    <row r="8" spans="2:19" ht="21.75" customHeight="1">
      <c r="B8" s="828" t="s">
        <v>733</v>
      </c>
      <c r="C8" s="673"/>
      <c r="D8" s="672"/>
      <c r="E8" s="672"/>
      <c r="F8" s="672"/>
      <c r="G8" s="380"/>
      <c r="H8" s="842"/>
      <c r="I8" s="842"/>
      <c r="J8" s="842"/>
      <c r="L8" s="836">
        <f>D8*H8</f>
        <v>0</v>
      </c>
      <c r="M8" s="836"/>
      <c r="N8" s="836"/>
      <c r="O8" s="169"/>
      <c r="P8" s="381" t="s">
        <v>41</v>
      </c>
      <c r="Q8" s="7"/>
    </row>
    <row r="9" spans="2:19" ht="20.100000000000001" customHeight="1">
      <c r="B9" s="828" t="s">
        <v>734</v>
      </c>
      <c r="C9" s="673"/>
      <c r="D9" s="672"/>
      <c r="E9" s="672"/>
      <c r="F9" s="672"/>
      <c r="G9" s="380"/>
      <c r="H9" s="842"/>
      <c r="I9" s="842"/>
      <c r="J9" s="842"/>
      <c r="L9" s="836">
        <f t="shared" ref="L9:L11" si="0">D9*H9</f>
        <v>0</v>
      </c>
      <c r="M9" s="836"/>
      <c r="N9" s="836"/>
      <c r="O9" s="169"/>
      <c r="P9" s="381" t="s">
        <v>41</v>
      </c>
      <c r="Q9" s="7"/>
    </row>
    <row r="10" spans="2:19" ht="20.100000000000001" customHeight="1">
      <c r="B10" s="186"/>
      <c r="C10" s="4" t="s">
        <v>1110</v>
      </c>
      <c r="D10" s="675"/>
      <c r="E10" s="675"/>
      <c r="F10" s="675"/>
      <c r="G10" s="380"/>
      <c r="H10" s="842"/>
      <c r="I10" s="842"/>
      <c r="J10" s="842"/>
      <c r="L10" s="836">
        <v>0</v>
      </c>
      <c r="M10" s="836"/>
      <c r="N10" s="836"/>
      <c r="O10" s="169"/>
      <c r="P10" s="381"/>
      <c r="Q10" s="7"/>
    </row>
    <row r="11" spans="2:19" ht="19.5" customHeight="1">
      <c r="B11" s="828" t="s">
        <v>735</v>
      </c>
      <c r="C11" s="673"/>
      <c r="D11" s="672"/>
      <c r="E11" s="672"/>
      <c r="F11" s="672"/>
      <c r="G11" s="380"/>
      <c r="H11" s="842"/>
      <c r="I11" s="842"/>
      <c r="J11" s="842"/>
      <c r="L11" s="836">
        <f t="shared" si="0"/>
        <v>0</v>
      </c>
      <c r="M11" s="836"/>
      <c r="N11" s="836"/>
      <c r="O11" s="169"/>
      <c r="P11" s="381" t="s">
        <v>41</v>
      </c>
      <c r="Q11" s="7"/>
    </row>
    <row r="12" spans="2:19" ht="24" customHeight="1">
      <c r="B12" s="41"/>
      <c r="C12" s="690" t="s">
        <v>50</v>
      </c>
      <c r="D12" s="690"/>
      <c r="E12" s="690"/>
      <c r="F12" s="690"/>
      <c r="G12" s="690"/>
      <c r="H12" s="690"/>
      <c r="I12" s="690"/>
      <c r="J12" s="690"/>
      <c r="L12" s="836">
        <f>SUM(L6:N11)</f>
        <v>0</v>
      </c>
      <c r="M12" s="836"/>
      <c r="N12" s="836"/>
      <c r="O12" s="169"/>
      <c r="P12" s="381"/>
      <c r="Q12" s="7"/>
    </row>
    <row r="13" spans="2:19" ht="21" customHeight="1">
      <c r="B13" s="41"/>
      <c r="C13" s="690" t="s">
        <v>51</v>
      </c>
      <c r="D13" s="690"/>
      <c r="E13" s="690"/>
      <c r="F13" s="690"/>
      <c r="G13" s="690"/>
      <c r="H13" s="690"/>
      <c r="J13" s="510">
        <v>0</v>
      </c>
      <c r="L13" s="837">
        <f>SUM(L12*J13)</f>
        <v>0</v>
      </c>
      <c r="M13" s="837"/>
      <c r="N13" s="837"/>
      <c r="O13" s="170"/>
      <c r="P13" s="381"/>
      <c r="Q13" s="7"/>
    </row>
    <row r="14" spans="2:19" ht="19.5" customHeight="1" thickBot="1">
      <c r="B14" s="41"/>
      <c r="D14" s="690" t="s">
        <v>52</v>
      </c>
      <c r="E14" s="690"/>
      <c r="F14" s="690"/>
      <c r="G14" s="690"/>
      <c r="H14" s="690"/>
      <c r="I14" s="690"/>
      <c r="J14" s="690"/>
      <c r="L14" s="838">
        <f>SUM(L12-L13)</f>
        <v>0</v>
      </c>
      <c r="M14" s="838"/>
      <c r="N14" s="838"/>
      <c r="O14" s="169"/>
      <c r="P14" s="381"/>
      <c r="Q14" s="7"/>
      <c r="R14" s="382"/>
      <c r="S14" s="382"/>
    </row>
    <row r="15" spans="2:19" ht="30.75" customHeight="1" thickTop="1">
      <c r="B15" s="834" t="s">
        <v>730</v>
      </c>
      <c r="C15" s="835"/>
      <c r="D15" s="835"/>
      <c r="E15" s="835"/>
      <c r="F15" s="835"/>
      <c r="G15" s="835"/>
      <c r="H15" s="835"/>
      <c r="I15" s="835"/>
      <c r="J15" s="835"/>
      <c r="K15" s="835"/>
      <c r="L15" s="835"/>
      <c r="M15" s="835"/>
      <c r="N15" s="835"/>
      <c r="O15" s="383"/>
      <c r="P15" s="384" t="s">
        <v>41</v>
      </c>
    </row>
    <row r="16" spans="2:19" ht="7.5" customHeight="1" thickBot="1">
      <c r="B16" s="832"/>
      <c r="C16" s="833"/>
      <c r="D16" s="833"/>
      <c r="E16" s="833"/>
      <c r="F16" s="833"/>
      <c r="G16" s="833"/>
      <c r="H16" s="833"/>
      <c r="I16" s="833"/>
      <c r="J16" s="833"/>
      <c r="K16" s="385"/>
      <c r="L16" s="385"/>
      <c r="M16" s="385"/>
      <c r="N16" s="385"/>
      <c r="O16" s="385"/>
      <c r="P16" s="386"/>
    </row>
    <row r="17" spans="2:33" ht="47.25" customHeight="1">
      <c r="B17" s="213" t="s">
        <v>53</v>
      </c>
      <c r="D17" s="5"/>
      <c r="E17" s="5"/>
      <c r="H17" s="5"/>
      <c r="I17" s="5"/>
      <c r="J17" s="9"/>
      <c r="L17" s="387"/>
      <c r="M17" s="165"/>
      <c r="W17" s="826"/>
      <c r="X17" s="826"/>
      <c r="Y17" s="826"/>
      <c r="Z17" s="826"/>
      <c r="AA17" s="826"/>
      <c r="AB17" s="826"/>
      <c r="AC17" s="826"/>
      <c r="AD17" s="826"/>
      <c r="AE17" s="826"/>
      <c r="AF17" s="826"/>
      <c r="AG17" s="826"/>
    </row>
    <row r="18" spans="2:33" ht="12" customHeight="1">
      <c r="L18" s="827" t="s">
        <v>799</v>
      </c>
      <c r="M18" s="827"/>
      <c r="N18" s="827"/>
      <c r="O18" s="827"/>
      <c r="P18" s="827"/>
      <c r="Q18" s="827"/>
      <c r="R18" s="827"/>
      <c r="S18" s="827"/>
      <c r="T18" s="827"/>
      <c r="U18" s="388"/>
      <c r="V18" s="388"/>
      <c r="W18" s="826"/>
      <c r="X18" s="826"/>
      <c r="Y18" s="826"/>
      <c r="Z18" s="826"/>
      <c r="AA18" s="826"/>
      <c r="AB18" s="826"/>
      <c r="AC18" s="826"/>
      <c r="AD18" s="826"/>
      <c r="AE18" s="826"/>
      <c r="AF18" s="826"/>
      <c r="AG18" s="826"/>
    </row>
    <row r="19" spans="2:33" ht="19.95" customHeight="1">
      <c r="B19" s="389"/>
      <c r="C19" s="390" t="s">
        <v>729</v>
      </c>
      <c r="D19" s="391"/>
      <c r="E19" s="391"/>
      <c r="F19" s="15" t="s">
        <v>728</v>
      </c>
      <c r="G19" s="168"/>
      <c r="H19" s="168"/>
      <c r="I19" s="168"/>
      <c r="J19" s="168"/>
      <c r="K19" s="168"/>
      <c r="L19" s="392" t="s">
        <v>795</v>
      </c>
      <c r="M19" s="392"/>
      <c r="N19" s="392" t="s">
        <v>796</v>
      </c>
      <c r="O19" s="392"/>
      <c r="P19" s="392" t="s">
        <v>797</v>
      </c>
      <c r="Q19" s="392"/>
      <c r="R19" s="392" t="s">
        <v>798</v>
      </c>
      <c r="S19" s="392"/>
      <c r="T19" s="392" t="s">
        <v>800</v>
      </c>
      <c r="W19" s="826"/>
      <c r="X19" s="826"/>
      <c r="Y19" s="826"/>
      <c r="Z19" s="826"/>
      <c r="AA19" s="826"/>
      <c r="AB19" s="826"/>
      <c r="AC19" s="826"/>
      <c r="AD19" s="826"/>
      <c r="AE19" s="826"/>
      <c r="AF19" s="826"/>
      <c r="AG19" s="826"/>
    </row>
    <row r="20" spans="2:33" ht="18.600000000000001" customHeight="1">
      <c r="B20" s="184" t="s">
        <v>720</v>
      </c>
      <c r="C20" s="688"/>
      <c r="D20" s="688"/>
      <c r="E20" s="688"/>
      <c r="F20" s="673" t="s">
        <v>488</v>
      </c>
      <c r="G20" s="673"/>
      <c r="H20" s="673"/>
      <c r="I20" s="311"/>
      <c r="J20" s="311"/>
      <c r="K20" s="311"/>
      <c r="L20" s="398"/>
      <c r="M20" s="393"/>
      <c r="N20" s="399"/>
      <c r="O20" s="394"/>
      <c r="P20" s="399" t="s">
        <v>794</v>
      </c>
      <c r="Q20" s="394"/>
      <c r="R20" s="399" t="s">
        <v>794</v>
      </c>
      <c r="S20" s="394"/>
      <c r="T20" s="399" t="s">
        <v>794</v>
      </c>
      <c r="U20" s="388"/>
      <c r="V20" s="388" t="s">
        <v>794</v>
      </c>
      <c r="W20" s="826"/>
      <c r="X20" s="826"/>
      <c r="Y20" s="826"/>
      <c r="Z20" s="826"/>
      <c r="AA20" s="826"/>
      <c r="AB20" s="826"/>
      <c r="AC20" s="826"/>
      <c r="AD20" s="826"/>
      <c r="AE20" s="826"/>
      <c r="AF20" s="826"/>
      <c r="AG20" s="826"/>
    </row>
    <row r="21" spans="2:33" ht="18.600000000000001" customHeight="1">
      <c r="B21" s="184" t="s">
        <v>1130</v>
      </c>
      <c r="C21" s="688"/>
      <c r="D21" s="688"/>
      <c r="E21" s="688"/>
      <c r="F21" s="688"/>
      <c r="G21" s="688"/>
      <c r="H21" s="688"/>
      <c r="I21" s="688"/>
      <c r="J21" s="688"/>
      <c r="K21" s="688"/>
      <c r="L21" s="688"/>
      <c r="M21" s="688"/>
      <c r="N21" s="688"/>
      <c r="O21" s="688"/>
      <c r="P21" s="688"/>
      <c r="Q21" s="688"/>
      <c r="R21" s="688"/>
      <c r="S21" s="688"/>
      <c r="T21" s="688"/>
      <c r="U21" s="388"/>
      <c r="V21" s="388"/>
      <c r="W21" s="166"/>
      <c r="X21" s="166"/>
      <c r="Y21" s="166"/>
      <c r="Z21" s="166"/>
      <c r="AA21" s="166"/>
      <c r="AB21" s="166"/>
      <c r="AC21" s="166"/>
      <c r="AD21" s="166"/>
      <c r="AE21" s="166"/>
      <c r="AF21" s="166"/>
      <c r="AG21" s="166"/>
    </row>
    <row r="22" spans="2:33" ht="20.100000000000001" customHeight="1">
      <c r="B22" s="4" t="s">
        <v>721</v>
      </c>
      <c r="C22" s="688"/>
      <c r="D22" s="688"/>
      <c r="E22" s="688"/>
      <c r="F22" s="673" t="s">
        <v>488</v>
      </c>
      <c r="G22" s="673"/>
      <c r="H22" s="673"/>
      <c r="I22" s="311"/>
      <c r="J22" s="311"/>
      <c r="K22" s="311"/>
      <c r="L22" s="596"/>
      <c r="M22" s="599"/>
      <c r="N22" s="597"/>
      <c r="O22" s="598"/>
      <c r="P22" s="597" t="s">
        <v>794</v>
      </c>
      <c r="Q22" s="598"/>
      <c r="R22" s="597" t="s">
        <v>794</v>
      </c>
      <c r="S22" s="598"/>
      <c r="T22" s="597" t="s">
        <v>794</v>
      </c>
      <c r="U22" s="388"/>
      <c r="V22" s="388" t="s">
        <v>794</v>
      </c>
      <c r="W22" s="826"/>
      <c r="X22" s="826"/>
      <c r="Y22" s="826"/>
      <c r="Z22" s="826"/>
      <c r="AA22" s="826"/>
      <c r="AB22" s="826"/>
      <c r="AC22" s="826"/>
      <c r="AD22" s="826"/>
      <c r="AE22" s="826"/>
      <c r="AF22" s="826"/>
      <c r="AG22" s="826"/>
    </row>
    <row r="23" spans="2:33" ht="20.100000000000001" customHeight="1">
      <c r="B23" s="184" t="s">
        <v>1130</v>
      </c>
      <c r="C23" s="688"/>
      <c r="D23" s="688"/>
      <c r="E23" s="688"/>
      <c r="F23" s="688"/>
      <c r="G23" s="688"/>
      <c r="H23" s="688"/>
      <c r="I23" s="688"/>
      <c r="J23" s="688"/>
      <c r="K23" s="688"/>
      <c r="L23" s="688"/>
      <c r="M23" s="688"/>
      <c r="N23" s="688"/>
      <c r="O23" s="688"/>
      <c r="P23" s="688"/>
      <c r="Q23" s="688"/>
      <c r="R23" s="688"/>
      <c r="S23" s="688"/>
      <c r="T23" s="688"/>
      <c r="U23" s="388"/>
      <c r="V23" s="388"/>
      <c r="W23" s="166"/>
      <c r="X23" s="166"/>
      <c r="Y23" s="166"/>
      <c r="Z23" s="166"/>
      <c r="AA23" s="166"/>
      <c r="AB23" s="166"/>
      <c r="AC23" s="166"/>
      <c r="AD23" s="166"/>
      <c r="AE23" s="166"/>
      <c r="AF23" s="166"/>
      <c r="AG23" s="166"/>
    </row>
    <row r="24" spans="2:33" ht="20.100000000000001" customHeight="1">
      <c r="B24" s="4" t="s">
        <v>722</v>
      </c>
      <c r="C24" s="688" t="s">
        <v>281</v>
      </c>
      <c r="D24" s="688"/>
      <c r="E24" s="688"/>
      <c r="F24" s="673" t="s">
        <v>488</v>
      </c>
      <c r="G24" s="673"/>
      <c r="H24" s="673"/>
      <c r="I24" s="311"/>
      <c r="J24" s="311"/>
      <c r="K24" s="311"/>
      <c r="L24" s="596"/>
      <c r="M24" s="599"/>
      <c r="N24" s="597"/>
      <c r="O24" s="598"/>
      <c r="P24" s="597" t="s">
        <v>794</v>
      </c>
      <c r="Q24" s="598"/>
      <c r="R24" s="597" t="s">
        <v>794</v>
      </c>
      <c r="S24" s="598"/>
      <c r="T24" s="597" t="s">
        <v>794</v>
      </c>
      <c r="U24" s="388"/>
      <c r="V24" s="388" t="s">
        <v>794</v>
      </c>
      <c r="W24" s="826"/>
      <c r="X24" s="826"/>
      <c r="Y24" s="826"/>
      <c r="Z24" s="826"/>
      <c r="AA24" s="826"/>
      <c r="AB24" s="826"/>
      <c r="AC24" s="826"/>
      <c r="AD24" s="826"/>
      <c r="AE24" s="826"/>
      <c r="AF24" s="826"/>
      <c r="AG24" s="826"/>
    </row>
    <row r="25" spans="2:33" ht="20.100000000000001" customHeight="1">
      <c r="B25" s="184" t="s">
        <v>1130</v>
      </c>
      <c r="C25" s="688"/>
      <c r="D25" s="688"/>
      <c r="E25" s="688"/>
      <c r="F25" s="688"/>
      <c r="G25" s="688"/>
      <c r="H25" s="688"/>
      <c r="I25" s="688"/>
      <c r="J25" s="688"/>
      <c r="K25" s="688"/>
      <c r="L25" s="688"/>
      <c r="M25" s="688"/>
      <c r="N25" s="688"/>
      <c r="O25" s="688"/>
      <c r="P25" s="688"/>
      <c r="Q25" s="688"/>
      <c r="R25" s="688"/>
      <c r="S25" s="688"/>
      <c r="T25" s="688"/>
      <c r="U25" s="388"/>
      <c r="V25" s="388"/>
      <c r="W25" s="166"/>
      <c r="X25" s="166"/>
      <c r="Y25" s="166"/>
      <c r="Z25" s="166"/>
      <c r="AA25" s="166"/>
      <c r="AB25" s="166"/>
      <c r="AC25" s="166"/>
      <c r="AD25" s="166"/>
      <c r="AE25" s="166"/>
      <c r="AF25" s="166"/>
      <c r="AG25" s="166"/>
    </row>
    <row r="26" spans="2:33" ht="20.100000000000001" customHeight="1">
      <c r="B26" s="4" t="s">
        <v>723</v>
      </c>
      <c r="C26" s="825" t="s">
        <v>474</v>
      </c>
      <c r="D26" s="825"/>
      <c r="E26" s="825"/>
      <c r="F26" s="673" t="s">
        <v>488</v>
      </c>
      <c r="G26" s="673"/>
      <c r="H26" s="673"/>
      <c r="I26" s="311"/>
      <c r="J26" s="311"/>
      <c r="K26" s="311"/>
      <c r="L26" s="596"/>
      <c r="M26" s="599"/>
      <c r="N26" s="597"/>
      <c r="O26" s="598"/>
      <c r="P26" s="597" t="s">
        <v>794</v>
      </c>
      <c r="Q26" s="598"/>
      <c r="R26" s="597" t="s">
        <v>794</v>
      </c>
      <c r="S26" s="598"/>
      <c r="T26" s="597" t="s">
        <v>794</v>
      </c>
      <c r="U26" s="388"/>
      <c r="V26" s="388" t="s">
        <v>794</v>
      </c>
      <c r="W26" s="826"/>
      <c r="X26" s="826"/>
      <c r="Y26" s="826"/>
      <c r="Z26" s="826"/>
      <c r="AA26" s="826"/>
      <c r="AB26" s="826"/>
      <c r="AC26" s="826"/>
      <c r="AD26" s="826"/>
      <c r="AE26" s="826"/>
      <c r="AF26" s="826"/>
      <c r="AG26" s="826"/>
    </row>
    <row r="27" spans="2:33" ht="20.100000000000001" customHeight="1">
      <c r="B27" s="184" t="s">
        <v>1130</v>
      </c>
      <c r="C27" s="825"/>
      <c r="D27" s="825"/>
      <c r="E27" s="825"/>
      <c r="F27" s="825"/>
      <c r="G27" s="825"/>
      <c r="H27" s="825"/>
      <c r="I27" s="825"/>
      <c r="J27" s="825"/>
      <c r="K27" s="825"/>
      <c r="L27" s="825"/>
      <c r="M27" s="825"/>
      <c r="N27" s="825"/>
      <c r="O27" s="825"/>
      <c r="P27" s="825"/>
      <c r="Q27" s="825"/>
      <c r="R27" s="825"/>
      <c r="S27" s="825"/>
      <c r="T27" s="825"/>
      <c r="U27" s="388"/>
      <c r="V27" s="388"/>
      <c r="W27" s="166"/>
      <c r="X27" s="166"/>
      <c r="Y27" s="166"/>
      <c r="Z27" s="166"/>
      <c r="AA27" s="166"/>
      <c r="AB27" s="166"/>
      <c r="AC27" s="166"/>
      <c r="AD27" s="166"/>
      <c r="AE27" s="166"/>
      <c r="AF27" s="166"/>
      <c r="AG27" s="166"/>
    </row>
    <row r="28" spans="2:33" ht="20.100000000000001" customHeight="1">
      <c r="B28" s="4" t="s">
        <v>724</v>
      </c>
      <c r="C28" s="688"/>
      <c r="D28" s="688"/>
      <c r="E28" s="688"/>
      <c r="F28" s="673" t="s">
        <v>488</v>
      </c>
      <c r="G28" s="673"/>
      <c r="H28" s="673"/>
      <c r="I28" s="311"/>
      <c r="J28" s="311"/>
      <c r="K28" s="311"/>
      <c r="L28" s="596"/>
      <c r="M28" s="599"/>
      <c r="N28" s="597"/>
      <c r="O28" s="598"/>
      <c r="P28" s="597" t="s">
        <v>794</v>
      </c>
      <c r="Q28" s="598"/>
      <c r="R28" s="597" t="s">
        <v>794</v>
      </c>
      <c r="S28" s="598"/>
      <c r="T28" s="597" t="s">
        <v>794</v>
      </c>
      <c r="U28" s="388"/>
      <c r="V28" s="388" t="s">
        <v>794</v>
      </c>
      <c r="W28" s="826"/>
      <c r="X28" s="826"/>
      <c r="Y28" s="826"/>
      <c r="Z28" s="826"/>
      <c r="AA28" s="826"/>
      <c r="AB28" s="826"/>
      <c r="AC28" s="826"/>
      <c r="AD28" s="826"/>
      <c r="AE28" s="826"/>
      <c r="AF28" s="826"/>
      <c r="AG28" s="826"/>
    </row>
    <row r="29" spans="2:33" ht="20.100000000000001" customHeight="1">
      <c r="B29" s="184" t="s">
        <v>1130</v>
      </c>
      <c r="C29" s="688"/>
      <c r="D29" s="688"/>
      <c r="E29" s="688"/>
      <c r="F29" s="688"/>
      <c r="G29" s="688"/>
      <c r="H29" s="688"/>
      <c r="I29" s="688"/>
      <c r="J29" s="688"/>
      <c r="K29" s="688"/>
      <c r="L29" s="688"/>
      <c r="M29" s="688"/>
      <c r="N29" s="688"/>
      <c r="O29" s="688"/>
      <c r="P29" s="688"/>
      <c r="Q29" s="688"/>
      <c r="R29" s="688"/>
      <c r="S29" s="688"/>
      <c r="T29" s="688"/>
      <c r="U29" s="388"/>
      <c r="V29" s="388"/>
      <c r="W29" s="166"/>
      <c r="X29" s="166"/>
      <c r="Y29" s="166"/>
      <c r="Z29" s="166"/>
      <c r="AA29" s="166"/>
      <c r="AB29" s="166"/>
      <c r="AC29" s="166"/>
      <c r="AD29" s="166"/>
      <c r="AE29" s="166"/>
      <c r="AF29" s="166"/>
      <c r="AG29" s="166"/>
    </row>
    <row r="30" spans="2:33" ht="20.100000000000001" customHeight="1">
      <c r="B30" s="4" t="s">
        <v>725</v>
      </c>
      <c r="C30" s="688"/>
      <c r="D30" s="688"/>
      <c r="E30" s="688"/>
      <c r="F30" s="673" t="s">
        <v>488</v>
      </c>
      <c r="G30" s="673"/>
      <c r="H30" s="673"/>
      <c r="I30" s="311"/>
      <c r="J30" s="311"/>
      <c r="K30" s="311"/>
      <c r="L30" s="596"/>
      <c r="M30" s="599"/>
      <c r="N30" s="597" t="s">
        <v>794</v>
      </c>
      <c r="O30" s="598"/>
      <c r="P30" s="597" t="s">
        <v>794</v>
      </c>
      <c r="Q30" s="598"/>
      <c r="R30" s="597" t="s">
        <v>794</v>
      </c>
      <c r="S30" s="598"/>
      <c r="T30" s="597" t="s">
        <v>794</v>
      </c>
      <c r="U30" s="388"/>
      <c r="V30" s="388" t="s">
        <v>794</v>
      </c>
      <c r="W30" s="826"/>
      <c r="X30" s="826"/>
      <c r="Y30" s="826"/>
      <c r="Z30" s="826"/>
      <c r="AA30" s="826"/>
      <c r="AB30" s="826"/>
      <c r="AC30" s="826"/>
      <c r="AD30" s="826"/>
      <c r="AE30" s="826"/>
      <c r="AF30" s="826"/>
      <c r="AG30" s="826"/>
    </row>
    <row r="31" spans="2:33" ht="20.100000000000001" customHeight="1">
      <c r="B31" s="184" t="s">
        <v>1130</v>
      </c>
      <c r="C31" s="688"/>
      <c r="D31" s="688"/>
      <c r="E31" s="688"/>
      <c r="F31" s="688"/>
      <c r="G31" s="688"/>
      <c r="H31" s="688"/>
      <c r="I31" s="688"/>
      <c r="J31" s="688"/>
      <c r="K31" s="688"/>
      <c r="L31" s="688"/>
      <c r="M31" s="688"/>
      <c r="N31" s="688"/>
      <c r="O31" s="688"/>
      <c r="P31" s="688"/>
      <c r="Q31" s="688"/>
      <c r="R31" s="688"/>
      <c r="S31" s="688"/>
      <c r="T31" s="688"/>
      <c r="U31" s="388"/>
      <c r="V31" s="388"/>
      <c r="W31" s="166"/>
      <c r="X31" s="166"/>
      <c r="Y31" s="166"/>
      <c r="Z31" s="166"/>
      <c r="AA31" s="166"/>
      <c r="AB31" s="166"/>
      <c r="AC31" s="166"/>
      <c r="AD31" s="166"/>
      <c r="AE31" s="166"/>
      <c r="AF31" s="166"/>
      <c r="AG31" s="166"/>
    </row>
    <row r="32" spans="2:33" ht="20.100000000000001" customHeight="1">
      <c r="B32" s="4" t="s">
        <v>726</v>
      </c>
      <c r="C32" s="688"/>
      <c r="D32" s="688"/>
      <c r="E32" s="688"/>
      <c r="F32" s="673" t="s">
        <v>488</v>
      </c>
      <c r="G32" s="673"/>
      <c r="H32" s="673"/>
      <c r="I32" s="311"/>
      <c r="J32" s="311"/>
      <c r="K32" s="311"/>
      <c r="L32" s="596"/>
      <c r="M32" s="599"/>
      <c r="N32" s="597" t="s">
        <v>794</v>
      </c>
      <c r="O32" s="598"/>
      <c r="P32" s="597" t="s">
        <v>794</v>
      </c>
      <c r="Q32" s="598"/>
      <c r="R32" s="597" t="s">
        <v>794</v>
      </c>
      <c r="S32" s="598"/>
      <c r="T32" s="597" t="s">
        <v>794</v>
      </c>
      <c r="U32" s="388"/>
      <c r="V32" s="388" t="s">
        <v>794</v>
      </c>
      <c r="W32" s="826"/>
      <c r="X32" s="826"/>
      <c r="Y32" s="826"/>
      <c r="Z32" s="826"/>
      <c r="AA32" s="826"/>
      <c r="AB32" s="826"/>
      <c r="AC32" s="826"/>
      <c r="AD32" s="826"/>
      <c r="AE32" s="826"/>
      <c r="AF32" s="826"/>
      <c r="AG32" s="826"/>
    </row>
    <row r="33" spans="1:33" ht="20.100000000000001" customHeight="1">
      <c r="B33" s="184" t="s">
        <v>1130</v>
      </c>
      <c r="C33" s="688"/>
      <c r="D33" s="688"/>
      <c r="E33" s="688"/>
      <c r="F33" s="688"/>
      <c r="G33" s="688"/>
      <c r="H33" s="688"/>
      <c r="I33" s="688"/>
      <c r="J33" s="688"/>
      <c r="K33" s="688"/>
      <c r="L33" s="688"/>
      <c r="M33" s="688"/>
      <c r="N33" s="688"/>
      <c r="O33" s="688"/>
      <c r="P33" s="688"/>
      <c r="Q33" s="688"/>
      <c r="R33" s="688"/>
      <c r="S33" s="688"/>
      <c r="T33" s="688"/>
      <c r="U33" s="388"/>
      <c r="V33" s="388"/>
      <c r="W33" s="166"/>
      <c r="X33" s="166"/>
      <c r="Y33" s="166"/>
      <c r="Z33" s="166"/>
      <c r="AA33" s="166"/>
      <c r="AB33" s="166"/>
      <c r="AC33" s="166"/>
      <c r="AD33" s="166"/>
      <c r="AE33" s="166"/>
      <c r="AF33" s="166"/>
      <c r="AG33" s="166"/>
    </row>
    <row r="34" spans="1:33" ht="20.100000000000001" customHeight="1">
      <c r="B34" s="4" t="s">
        <v>727</v>
      </c>
      <c r="C34" s="688"/>
      <c r="D34" s="688"/>
      <c r="E34" s="688"/>
      <c r="F34" s="673" t="s">
        <v>488</v>
      </c>
      <c r="G34" s="673"/>
      <c r="H34" s="673"/>
      <c r="I34" s="311"/>
      <c r="J34" s="311"/>
      <c r="K34" s="311"/>
      <c r="L34" s="596"/>
      <c r="M34" s="599"/>
      <c r="N34" s="597" t="s">
        <v>794</v>
      </c>
      <c r="O34" s="598"/>
      <c r="P34" s="597" t="s">
        <v>794</v>
      </c>
      <c r="Q34" s="598"/>
      <c r="R34" s="597" t="s">
        <v>794</v>
      </c>
      <c r="S34" s="598"/>
      <c r="T34" s="597" t="s">
        <v>794</v>
      </c>
      <c r="U34" s="388"/>
      <c r="V34" s="388" t="s">
        <v>794</v>
      </c>
      <c r="W34" s="826"/>
      <c r="X34" s="826"/>
      <c r="Y34" s="826"/>
      <c r="Z34" s="826"/>
      <c r="AA34" s="826"/>
      <c r="AB34" s="826"/>
      <c r="AC34" s="826"/>
      <c r="AD34" s="826"/>
      <c r="AE34" s="826"/>
      <c r="AF34" s="826"/>
      <c r="AG34" s="826"/>
    </row>
    <row r="35" spans="1:33" ht="20.100000000000001" customHeight="1">
      <c r="B35" s="184" t="s">
        <v>1130</v>
      </c>
      <c r="C35" s="688"/>
      <c r="D35" s="688"/>
      <c r="E35" s="688"/>
      <c r="F35" s="688"/>
      <c r="G35" s="688"/>
      <c r="H35" s="688"/>
      <c r="I35" s="688"/>
      <c r="J35" s="688"/>
      <c r="K35" s="688"/>
      <c r="L35" s="688"/>
      <c r="M35" s="688"/>
      <c r="N35" s="688"/>
      <c r="O35" s="688"/>
      <c r="P35" s="688"/>
      <c r="Q35" s="688"/>
      <c r="R35" s="688"/>
      <c r="S35" s="688"/>
      <c r="T35" s="688"/>
      <c r="U35" s="388"/>
      <c r="V35" s="388"/>
      <c r="W35" s="166"/>
      <c r="X35" s="166"/>
      <c r="Y35" s="166"/>
      <c r="Z35" s="166"/>
      <c r="AA35" s="166"/>
      <c r="AB35" s="166"/>
      <c r="AC35" s="166"/>
      <c r="AD35" s="166"/>
      <c r="AE35" s="166"/>
      <c r="AF35" s="166"/>
      <c r="AG35" s="166"/>
    </row>
    <row r="36" spans="1:33" ht="19.95" customHeight="1">
      <c r="B36" s="4" t="s">
        <v>55</v>
      </c>
      <c r="C36" s="825"/>
      <c r="D36" s="825"/>
      <c r="E36" s="825"/>
      <c r="F36" s="673" t="s">
        <v>488</v>
      </c>
      <c r="G36" s="673"/>
      <c r="H36" s="673"/>
      <c r="I36" s="311"/>
      <c r="J36" s="311"/>
      <c r="K36" s="311"/>
      <c r="L36" s="595"/>
      <c r="M36" s="599"/>
      <c r="N36" s="595"/>
      <c r="O36" s="599"/>
      <c r="P36" s="595"/>
      <c r="Q36" s="599"/>
      <c r="R36" s="595"/>
      <c r="S36" s="599"/>
      <c r="T36" s="595"/>
      <c r="U36" s="165"/>
      <c r="V36" s="165"/>
      <c r="W36" s="166"/>
      <c r="X36" s="166"/>
      <c r="Y36" s="166"/>
      <c r="Z36" s="166"/>
      <c r="AA36" s="166"/>
      <c r="AB36" s="166"/>
      <c r="AC36" s="166"/>
      <c r="AD36" s="166"/>
      <c r="AE36" s="166"/>
      <c r="AF36" s="166"/>
      <c r="AG36" s="166"/>
    </row>
    <row r="37" spans="1:33" ht="19.95" customHeight="1">
      <c r="B37" s="184" t="s">
        <v>1130</v>
      </c>
      <c r="C37" s="825"/>
      <c r="D37" s="825"/>
      <c r="E37" s="825"/>
      <c r="F37" s="825"/>
      <c r="G37" s="825"/>
      <c r="H37" s="825"/>
      <c r="I37" s="825"/>
      <c r="J37" s="825"/>
      <c r="K37" s="825"/>
      <c r="L37" s="825"/>
      <c r="M37" s="825"/>
      <c r="N37" s="825"/>
      <c r="O37" s="825"/>
      <c r="P37" s="825"/>
      <c r="Q37" s="825"/>
      <c r="R37" s="825"/>
      <c r="S37" s="825"/>
      <c r="T37" s="825"/>
      <c r="U37" s="165"/>
      <c r="V37" s="165"/>
      <c r="W37" s="166"/>
      <c r="X37" s="166"/>
      <c r="Y37" s="166"/>
      <c r="Z37" s="166"/>
      <c r="AA37" s="166"/>
      <c r="AB37" s="166"/>
      <c r="AC37" s="166"/>
      <c r="AD37" s="166"/>
      <c r="AE37" s="166"/>
      <c r="AF37" s="166"/>
      <c r="AG37" s="166"/>
    </row>
    <row r="38" spans="1:33" ht="22.2" customHeight="1" thickBot="1">
      <c r="B38" s="4"/>
      <c r="C38" s="198"/>
      <c r="D38" s="198"/>
      <c r="E38" s="830" t="s">
        <v>801</v>
      </c>
      <c r="F38" s="830"/>
      <c r="G38" s="830"/>
      <c r="H38" s="830"/>
      <c r="I38" s="830"/>
      <c r="J38" s="830"/>
      <c r="K38" s="830"/>
      <c r="L38" s="542">
        <f>SUM(L20:L36)</f>
        <v>0</v>
      </c>
      <c r="M38" s="543">
        <f t="shared" ref="M38:S38" si="1">SUM(M20:M34)</f>
        <v>0</v>
      </c>
      <c r="N38" s="542">
        <f>SUM(N20:N36)</f>
        <v>0</v>
      </c>
      <c r="O38" s="543">
        <f t="shared" si="1"/>
        <v>0</v>
      </c>
      <c r="P38" s="542">
        <f>SUM(P20:P36)</f>
        <v>0</v>
      </c>
      <c r="Q38" s="543">
        <f t="shared" si="1"/>
        <v>0</v>
      </c>
      <c r="R38" s="542">
        <f>SUM(R20:R36)</f>
        <v>0</v>
      </c>
      <c r="S38" s="543">
        <f t="shared" si="1"/>
        <v>0</v>
      </c>
      <c r="T38" s="542">
        <f>SUM(T20:T36)</f>
        <v>0</v>
      </c>
      <c r="U38" s="388"/>
      <c r="V38" s="388"/>
      <c r="W38" s="166"/>
      <c r="X38" s="166"/>
      <c r="Y38" s="166"/>
      <c r="Z38" s="166"/>
      <c r="AA38" s="166"/>
      <c r="AB38" s="166"/>
      <c r="AC38" s="166"/>
      <c r="AD38" s="166"/>
      <c r="AE38" s="166"/>
      <c r="AF38" s="166"/>
      <c r="AG38" s="166"/>
    </row>
    <row r="39" spans="1:33" ht="12.6" customHeight="1">
      <c r="C39" s="198"/>
      <c r="D39" s="198"/>
      <c r="E39" s="198"/>
      <c r="F39" s="4"/>
      <c r="G39" s="4"/>
      <c r="H39" s="4"/>
      <c r="I39" s="311"/>
      <c r="J39" s="311"/>
      <c r="K39" s="311"/>
      <c r="N39" s="167"/>
      <c r="O39" s="167"/>
      <c r="P39" s="167"/>
      <c r="Q39" s="167"/>
      <c r="R39" s="167"/>
      <c r="S39" s="167"/>
      <c r="T39" s="167"/>
      <c r="U39" s="167"/>
      <c r="V39" s="167"/>
      <c r="W39" s="167"/>
      <c r="X39" s="165"/>
      <c r="Y39" s="165" t="s">
        <v>794</v>
      </c>
      <c r="Z39" s="165"/>
      <c r="AA39" s="165" t="s">
        <v>794</v>
      </c>
      <c r="AB39" s="165"/>
      <c r="AC39" s="165" t="s">
        <v>794</v>
      </c>
      <c r="AD39" s="165"/>
      <c r="AE39" s="165" t="s">
        <v>794</v>
      </c>
      <c r="AF39" s="165"/>
      <c r="AG39" s="165" t="s">
        <v>794</v>
      </c>
    </row>
    <row r="40" spans="1:33" ht="20.100000000000001" customHeight="1">
      <c r="B40" s="202" t="s">
        <v>591</v>
      </c>
      <c r="C40" s="198"/>
      <c r="D40" s="198"/>
      <c r="E40" s="198"/>
      <c r="F40" s="4"/>
      <c r="G40" s="4"/>
      <c r="H40" s="4"/>
      <c r="I40" s="311"/>
      <c r="J40" s="311"/>
      <c r="K40" s="311"/>
      <c r="L40" s="115"/>
      <c r="M40" s="115"/>
      <c r="N40" s="116"/>
      <c r="O40" s="116"/>
      <c r="P40" s="116"/>
      <c r="Q40" s="116"/>
    </row>
    <row r="41" spans="1:33" ht="20.100000000000001" customHeight="1">
      <c r="B41" s="4" t="s">
        <v>592</v>
      </c>
      <c r="C41" s="198"/>
      <c r="D41" s="336" t="s">
        <v>594</v>
      </c>
      <c r="E41" s="198"/>
      <c r="F41" s="4"/>
      <c r="G41" s="4"/>
      <c r="I41" s="4" t="s">
        <v>596</v>
      </c>
      <c r="J41" s="1"/>
      <c r="K41" s="311"/>
      <c r="L41" s="115" t="s">
        <v>598</v>
      </c>
      <c r="M41" s="115"/>
      <c r="N41" s="844"/>
      <c r="O41" s="844"/>
      <c r="P41" s="844"/>
      <c r="Q41" s="116"/>
    </row>
    <row r="42" spans="1:33" ht="20.100000000000001" customHeight="1">
      <c r="B42" s="4" t="s">
        <v>593</v>
      </c>
      <c r="C42" s="198"/>
      <c r="D42" s="336" t="s">
        <v>595</v>
      </c>
      <c r="E42" s="198"/>
      <c r="F42" s="4"/>
      <c r="G42" s="4"/>
      <c r="I42" s="4" t="s">
        <v>597</v>
      </c>
      <c r="J42" s="1"/>
      <c r="K42" s="311"/>
      <c r="L42" s="115" t="s">
        <v>598</v>
      </c>
      <c r="M42" s="115"/>
      <c r="N42" s="845"/>
      <c r="O42" s="845"/>
      <c r="P42" s="845"/>
      <c r="Q42" s="116"/>
    </row>
    <row r="43" spans="1:33" ht="20.399999999999999" customHeight="1">
      <c r="A43" s="673" t="s">
        <v>1045</v>
      </c>
      <c r="B43" s="673"/>
      <c r="D43" s="4" t="s">
        <v>1046</v>
      </c>
      <c r="E43" s="6"/>
      <c r="G43" s="6"/>
      <c r="H43" s="6"/>
      <c r="I43" s="4" t="s">
        <v>1051</v>
      </c>
      <c r="K43" s="395"/>
      <c r="M43" s="115"/>
      <c r="N43" s="116"/>
      <c r="O43" s="116"/>
      <c r="P43" s="116"/>
      <c r="Q43" s="116"/>
    </row>
    <row r="44" spans="1:33" s="7" customFormat="1" ht="22.5" customHeight="1">
      <c r="B44" s="213" t="s">
        <v>719</v>
      </c>
      <c r="D44" s="79"/>
      <c r="E44" s="79"/>
      <c r="F44" s="396"/>
      <c r="G44" s="396"/>
      <c r="H44" s="79"/>
      <c r="I44" s="79"/>
      <c r="J44" s="80"/>
      <c r="L44" s="397"/>
      <c r="M44" s="397"/>
      <c r="N44" s="397"/>
      <c r="O44" s="397"/>
      <c r="P44" s="397"/>
      <c r="Q44" s="397"/>
    </row>
    <row r="45" spans="1:33" s="7" customFormat="1" ht="11.25" customHeight="1">
      <c r="B45" s="213"/>
      <c r="D45" s="79"/>
      <c r="E45" s="79"/>
      <c r="F45" s="396"/>
      <c r="G45" s="396"/>
      <c r="H45" s="79"/>
      <c r="I45" s="79"/>
      <c r="J45" s="80"/>
      <c r="L45" s="397"/>
      <c r="M45" s="397"/>
      <c r="N45" s="397"/>
      <c r="O45" s="397"/>
      <c r="P45" s="397"/>
      <c r="Q45" s="397"/>
    </row>
    <row r="46" spans="1:33" ht="16.2" customHeight="1">
      <c r="C46" s="1" t="s">
        <v>137</v>
      </c>
      <c r="G46" s="1" t="s">
        <v>790</v>
      </c>
      <c r="L46" s="10"/>
      <c r="M46" s="10"/>
      <c r="N46" s="10"/>
      <c r="O46" s="10"/>
      <c r="P46" s="10"/>
      <c r="Q46" s="10"/>
    </row>
    <row r="47" spans="1:33" ht="16.95" customHeight="1">
      <c r="C47" s="1" t="s">
        <v>138</v>
      </c>
      <c r="G47" s="1" t="s">
        <v>139</v>
      </c>
      <c r="J47" s="1"/>
      <c r="P47" s="10"/>
      <c r="Q47" s="10"/>
    </row>
    <row r="48" spans="1:33" ht="16.2" customHeight="1">
      <c r="B48" s="1" t="s">
        <v>41</v>
      </c>
      <c r="C48" s="1" t="s">
        <v>600</v>
      </c>
      <c r="D48" s="5"/>
      <c r="E48" s="5"/>
      <c r="F48" s="1" t="s">
        <v>41</v>
      </c>
      <c r="G48" s="15" t="s">
        <v>55</v>
      </c>
      <c r="H48" s="829"/>
      <c r="I48" s="829"/>
      <c r="J48" s="829"/>
      <c r="K48" s="829"/>
      <c r="L48" s="829"/>
      <c r="M48" s="829"/>
      <c r="N48" s="829"/>
      <c r="O48" s="5"/>
      <c r="P48" s="10"/>
      <c r="Q48" s="10"/>
    </row>
    <row r="49" spans="2:17" ht="7.5" customHeight="1">
      <c r="D49" s="5"/>
      <c r="E49" s="5"/>
      <c r="H49" s="5"/>
      <c r="I49" s="5"/>
      <c r="J49" s="9"/>
      <c r="L49" s="10"/>
      <c r="M49" s="10"/>
      <c r="N49" s="10"/>
      <c r="O49" s="10"/>
      <c r="P49" s="10"/>
      <c r="Q49" s="10"/>
    </row>
    <row r="50" spans="2:17">
      <c r="B50" s="1" t="s">
        <v>54</v>
      </c>
      <c r="J50" s="65" t="s">
        <v>599</v>
      </c>
      <c r="L50" s="843"/>
      <c r="M50" s="843"/>
      <c r="N50" s="843"/>
      <c r="O50" s="843"/>
      <c r="P50" s="843"/>
      <c r="Q50" s="218"/>
    </row>
    <row r="51" spans="2:17" ht="12.75" customHeight="1"/>
    <row r="52" spans="2:17" hidden="1"/>
    <row r="54" spans="2:17" ht="12" customHeight="1">
      <c r="B54" s="47"/>
    </row>
  </sheetData>
  <sheetProtection algorithmName="SHA-512" hashValue="T1T6ft7XBGLj57f0KUXSo0Vvt5RC3AGYb4fbjGJpb3zCcatmbMKrtV8YcTtfGuusTEQQLg3ZN3ERihHDGEourw==" saltValue="bzEwPT+lInPw+Zn4HzNL/w==" spinCount="100000" sheet="1" selectLockedCells="1"/>
  <mergeCells count="78">
    <mergeCell ref="D10:F10"/>
    <mergeCell ref="L10:N10"/>
    <mergeCell ref="H10:J10"/>
    <mergeCell ref="L50:P50"/>
    <mergeCell ref="H11:J11"/>
    <mergeCell ref="D11:F11"/>
    <mergeCell ref="F30:H30"/>
    <mergeCell ref="F32:H32"/>
    <mergeCell ref="C32:E32"/>
    <mergeCell ref="N41:P41"/>
    <mergeCell ref="N42:P42"/>
    <mergeCell ref="C21:T21"/>
    <mergeCell ref="C23:T23"/>
    <mergeCell ref="C25:T25"/>
    <mergeCell ref="C27:T27"/>
    <mergeCell ref="C29:T29"/>
    <mergeCell ref="H5:J5"/>
    <mergeCell ref="H6:J6"/>
    <mergeCell ref="H7:J7"/>
    <mergeCell ref="H8:J8"/>
    <mergeCell ref="H9:J9"/>
    <mergeCell ref="L6:N6"/>
    <mergeCell ref="L7:N7"/>
    <mergeCell ref="L8:N8"/>
    <mergeCell ref="L9:N9"/>
    <mergeCell ref="L11:N11"/>
    <mergeCell ref="L5:N5"/>
    <mergeCell ref="B16:J16"/>
    <mergeCell ref="B15:N15"/>
    <mergeCell ref="C12:J12"/>
    <mergeCell ref="C13:H13"/>
    <mergeCell ref="L12:N12"/>
    <mergeCell ref="L13:N13"/>
    <mergeCell ref="L14:N14"/>
    <mergeCell ref="D14:J14"/>
    <mergeCell ref="D5:F5"/>
    <mergeCell ref="D6:F6"/>
    <mergeCell ref="D7:F7"/>
    <mergeCell ref="D8:F8"/>
    <mergeCell ref="D9:F9"/>
    <mergeCell ref="B6:C6"/>
    <mergeCell ref="B7:C7"/>
    <mergeCell ref="B8:C8"/>
    <mergeCell ref="B9:C9"/>
    <mergeCell ref="B11:C11"/>
    <mergeCell ref="H48:N48"/>
    <mergeCell ref="W24:AG24"/>
    <mergeCell ref="W26:AG26"/>
    <mergeCell ref="W28:AG28"/>
    <mergeCell ref="W30:AG30"/>
    <mergeCell ref="W32:AG32"/>
    <mergeCell ref="W34:AG34"/>
    <mergeCell ref="F28:H28"/>
    <mergeCell ref="F34:H34"/>
    <mergeCell ref="E38:K38"/>
    <mergeCell ref="F24:H24"/>
    <mergeCell ref="F26:H26"/>
    <mergeCell ref="C30:E30"/>
    <mergeCell ref="W17:AG18"/>
    <mergeCell ref="W19:AG19"/>
    <mergeCell ref="W20:AG20"/>
    <mergeCell ref="W22:AG22"/>
    <mergeCell ref="C34:E34"/>
    <mergeCell ref="C22:E22"/>
    <mergeCell ref="C24:E24"/>
    <mergeCell ref="C26:E26"/>
    <mergeCell ref="C28:E28"/>
    <mergeCell ref="F22:H22"/>
    <mergeCell ref="L18:T18"/>
    <mergeCell ref="C20:E20"/>
    <mergeCell ref="F20:H20"/>
    <mergeCell ref="C31:T31"/>
    <mergeCell ref="C33:T33"/>
    <mergeCell ref="C35:T35"/>
    <mergeCell ref="C37:T37"/>
    <mergeCell ref="A43:B43"/>
    <mergeCell ref="C36:E36"/>
    <mergeCell ref="F36:H36"/>
  </mergeCells>
  <phoneticPr fontId="0" type="noConversion"/>
  <dataValidations disablePrompts="1" count="4">
    <dataValidation type="list" errorStyle="warning" showInputMessage="1" showErrorMessage="1" errorTitle="SmartDox" error="The value you entered for the dropdown is not valid." sqref="C20" xr:uid="{7EDD32BC-7925-4B65-9396-AADAB88DC3E7}">
      <formula1>SD_D_PL_HeatingType_Name</formula1>
    </dataValidation>
    <dataValidation type="list" errorStyle="warning" showInputMessage="1" showErrorMessage="1" errorTitle="SmartDox" error="The value you entered for the dropdown is not valid." sqref="C22" xr:uid="{90E2ABBB-E12F-49AB-B3B4-F4F23360689E}">
      <formula1>SD_D_PL_AirConditioningType_Name</formula1>
    </dataValidation>
    <dataValidation type="list" errorStyle="warning" showInputMessage="1" showErrorMessage="1" errorTitle="SmartDox" error="The value you entered for the dropdown is not valid." sqref="C28" xr:uid="{B2458EDB-56FB-412E-912B-B15DBEB3DFAB}">
      <formula1>SD_D_PL_HotWaterType_Name</formula1>
    </dataValidation>
    <dataValidation type="list" errorStyle="warning" showInputMessage="1" showErrorMessage="1" errorTitle="SmartDox" error="The value you entered for the dropdown is not valid." sqref="C24" xr:uid="{54331902-219A-4842-929F-F4D688CB36E2}">
      <formula1>SD_D_PL_CookingType_Name</formula1>
    </dataValidation>
  </dataValidations>
  <printOptions horizontalCentered="1" verticalCentered="1"/>
  <pageMargins left="0.45" right="0.44" top="0" bottom="1.4" header="0" footer="0.5"/>
  <pageSetup scale="44" orientation="portrait" verticalDpi="4294967292" r:id="rId1"/>
  <headerFooter scaleWithDoc="0">
    <oddFooter>&amp;L&amp;"Arial Narrow,Italic"Housing Development Application&amp;C&amp;G&amp;R&amp;"Arial Narrow,Regular"&amp;A</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9887" r:id="rId5" name="Check Box 15">
              <controlPr defaultSize="0" autoFill="0" autoLine="0" autoPict="0" altText="Placed in Service">
                <anchor moveWithCells="1">
                  <from>
                    <xdr:col>1</xdr:col>
                    <xdr:colOff>784860</xdr:colOff>
                    <xdr:row>45</xdr:row>
                    <xdr:rowOff>0</xdr:rowOff>
                  </from>
                  <to>
                    <xdr:col>1</xdr:col>
                    <xdr:colOff>952500</xdr:colOff>
                    <xdr:row>46</xdr:row>
                    <xdr:rowOff>83820</xdr:rowOff>
                  </to>
                </anchor>
              </controlPr>
            </control>
          </mc:Choice>
        </mc:AlternateContent>
        <mc:AlternateContent xmlns:mc="http://schemas.openxmlformats.org/markup-compatibility/2006">
          <mc:Choice Requires="x14">
            <control shapeId="79888" r:id="rId6" name="Check Box 16">
              <controlPr defaultSize="0" autoFill="0" autoLine="0" autoPict="0" altText="Placed in Service">
                <anchor moveWithCells="1">
                  <from>
                    <xdr:col>1</xdr:col>
                    <xdr:colOff>784860</xdr:colOff>
                    <xdr:row>46</xdr:row>
                    <xdr:rowOff>7620</xdr:rowOff>
                  </from>
                  <to>
                    <xdr:col>2</xdr:col>
                    <xdr:colOff>99060</xdr:colOff>
                    <xdr:row>47</xdr:row>
                    <xdr:rowOff>7620</xdr:rowOff>
                  </to>
                </anchor>
              </controlPr>
            </control>
          </mc:Choice>
        </mc:AlternateContent>
        <mc:AlternateContent xmlns:mc="http://schemas.openxmlformats.org/markup-compatibility/2006">
          <mc:Choice Requires="x14">
            <control shapeId="79889" r:id="rId7" name="Check Box 17">
              <controlPr defaultSize="0" autoFill="0" autoLine="0" autoPict="0" altText="Placed in Service">
                <anchor moveWithCells="1">
                  <from>
                    <xdr:col>5</xdr:col>
                    <xdr:colOff>365760</xdr:colOff>
                    <xdr:row>45</xdr:row>
                    <xdr:rowOff>190500</xdr:rowOff>
                  </from>
                  <to>
                    <xdr:col>6</xdr:col>
                    <xdr:colOff>38100</xdr:colOff>
                    <xdr:row>47</xdr:row>
                    <xdr:rowOff>22860</xdr:rowOff>
                  </to>
                </anchor>
              </controlPr>
            </control>
          </mc:Choice>
        </mc:AlternateContent>
        <mc:AlternateContent xmlns:mc="http://schemas.openxmlformats.org/markup-compatibility/2006">
          <mc:Choice Requires="x14">
            <control shapeId="79890" r:id="rId8" name="Check Box 18">
              <controlPr defaultSize="0" autoFill="0" autoLine="0" autoPict="0" altText="Placed in Service">
                <anchor moveWithCells="1">
                  <from>
                    <xdr:col>5</xdr:col>
                    <xdr:colOff>365760</xdr:colOff>
                    <xdr:row>46</xdr:row>
                    <xdr:rowOff>190500</xdr:rowOff>
                  </from>
                  <to>
                    <xdr:col>6</xdr:col>
                    <xdr:colOff>30480</xdr:colOff>
                    <xdr:row>48</xdr:row>
                    <xdr:rowOff>38100</xdr:rowOff>
                  </to>
                </anchor>
              </controlPr>
            </control>
          </mc:Choice>
        </mc:AlternateContent>
        <mc:AlternateContent xmlns:mc="http://schemas.openxmlformats.org/markup-compatibility/2006">
          <mc:Choice Requires="x14">
            <control shapeId="79931" r:id="rId9" name="SD_A_50">
              <controlPr defaultSize="0" autoFill="0" autoLine="0" autoPict="0">
                <anchor moveWithCells="1">
                  <from>
                    <xdr:col>9</xdr:col>
                    <xdr:colOff>0</xdr:colOff>
                    <xdr:row>19</xdr:row>
                    <xdr:rowOff>60960</xdr:rowOff>
                  </from>
                  <to>
                    <xdr:col>9</xdr:col>
                    <xdr:colOff>297180</xdr:colOff>
                    <xdr:row>20</xdr:row>
                    <xdr:rowOff>30480</xdr:rowOff>
                  </to>
                </anchor>
              </controlPr>
            </control>
          </mc:Choice>
        </mc:AlternateContent>
        <mc:AlternateContent xmlns:mc="http://schemas.openxmlformats.org/markup-compatibility/2006">
          <mc:Choice Requires="x14">
            <control shapeId="79933" r:id="rId10" name="SD_A_51">
              <controlPr defaultSize="0" autoFill="0" autoLine="0" autoPict="0">
                <anchor moveWithCells="1">
                  <from>
                    <xdr:col>9</xdr:col>
                    <xdr:colOff>0</xdr:colOff>
                    <xdr:row>21</xdr:row>
                    <xdr:rowOff>60960</xdr:rowOff>
                  </from>
                  <to>
                    <xdr:col>9</xdr:col>
                    <xdr:colOff>297180</xdr:colOff>
                    <xdr:row>22</xdr:row>
                    <xdr:rowOff>22860</xdr:rowOff>
                  </to>
                </anchor>
              </controlPr>
            </control>
          </mc:Choice>
        </mc:AlternateContent>
        <mc:AlternateContent xmlns:mc="http://schemas.openxmlformats.org/markup-compatibility/2006">
          <mc:Choice Requires="x14">
            <control shapeId="79935" r:id="rId11" name="SD_A_52">
              <controlPr defaultSize="0" autoFill="0" autoLine="0" autoPict="0">
                <anchor moveWithCells="1">
                  <from>
                    <xdr:col>9</xdr:col>
                    <xdr:colOff>0</xdr:colOff>
                    <xdr:row>23</xdr:row>
                    <xdr:rowOff>60960</xdr:rowOff>
                  </from>
                  <to>
                    <xdr:col>9</xdr:col>
                    <xdr:colOff>297180</xdr:colOff>
                    <xdr:row>24</xdr:row>
                    <xdr:rowOff>22860</xdr:rowOff>
                  </to>
                </anchor>
              </controlPr>
            </control>
          </mc:Choice>
        </mc:AlternateContent>
        <mc:AlternateContent xmlns:mc="http://schemas.openxmlformats.org/markup-compatibility/2006">
          <mc:Choice Requires="x14">
            <control shapeId="79937" r:id="rId12" name="SD_A_53">
              <controlPr defaultSize="0" autoFill="0" autoLine="0" autoPict="0">
                <anchor moveWithCells="1">
                  <from>
                    <xdr:col>9</xdr:col>
                    <xdr:colOff>0</xdr:colOff>
                    <xdr:row>25</xdr:row>
                    <xdr:rowOff>60960</xdr:rowOff>
                  </from>
                  <to>
                    <xdr:col>9</xdr:col>
                    <xdr:colOff>297180</xdr:colOff>
                    <xdr:row>26</xdr:row>
                    <xdr:rowOff>22860</xdr:rowOff>
                  </to>
                </anchor>
              </controlPr>
            </control>
          </mc:Choice>
        </mc:AlternateContent>
        <mc:AlternateContent xmlns:mc="http://schemas.openxmlformats.org/markup-compatibility/2006">
          <mc:Choice Requires="x14">
            <control shapeId="79939" r:id="rId13" name="SD_A_54">
              <controlPr defaultSize="0" autoFill="0" autoLine="0" autoPict="0">
                <anchor moveWithCells="1">
                  <from>
                    <xdr:col>9</xdr:col>
                    <xdr:colOff>0</xdr:colOff>
                    <xdr:row>27</xdr:row>
                    <xdr:rowOff>60960</xdr:rowOff>
                  </from>
                  <to>
                    <xdr:col>9</xdr:col>
                    <xdr:colOff>297180</xdr:colOff>
                    <xdr:row>28</xdr:row>
                    <xdr:rowOff>22860</xdr:rowOff>
                  </to>
                </anchor>
              </controlPr>
            </control>
          </mc:Choice>
        </mc:AlternateContent>
        <mc:AlternateContent xmlns:mc="http://schemas.openxmlformats.org/markup-compatibility/2006">
          <mc:Choice Requires="x14">
            <control shapeId="79941" r:id="rId14" name="SD_A_55">
              <controlPr defaultSize="0" autoFill="0" autoLine="0" autoPict="0">
                <anchor moveWithCells="1">
                  <from>
                    <xdr:col>9</xdr:col>
                    <xdr:colOff>0</xdr:colOff>
                    <xdr:row>29</xdr:row>
                    <xdr:rowOff>60960</xdr:rowOff>
                  </from>
                  <to>
                    <xdr:col>9</xdr:col>
                    <xdr:colOff>297180</xdr:colOff>
                    <xdr:row>30</xdr:row>
                    <xdr:rowOff>22860</xdr:rowOff>
                  </to>
                </anchor>
              </controlPr>
            </control>
          </mc:Choice>
        </mc:AlternateContent>
        <mc:AlternateContent xmlns:mc="http://schemas.openxmlformats.org/markup-compatibility/2006">
          <mc:Choice Requires="x14">
            <control shapeId="79943" r:id="rId15" name="SD_A_56">
              <controlPr defaultSize="0" autoFill="0" autoLine="0" autoPict="0">
                <anchor moveWithCells="1">
                  <from>
                    <xdr:col>9</xdr:col>
                    <xdr:colOff>0</xdr:colOff>
                    <xdr:row>33</xdr:row>
                    <xdr:rowOff>60960</xdr:rowOff>
                  </from>
                  <to>
                    <xdr:col>9</xdr:col>
                    <xdr:colOff>297180</xdr:colOff>
                    <xdr:row>34</xdr:row>
                    <xdr:rowOff>22860</xdr:rowOff>
                  </to>
                </anchor>
              </controlPr>
            </control>
          </mc:Choice>
        </mc:AlternateContent>
        <mc:AlternateContent xmlns:mc="http://schemas.openxmlformats.org/markup-compatibility/2006">
          <mc:Choice Requires="x14">
            <control shapeId="79945" r:id="rId16" name="SD_A_57">
              <controlPr defaultSize="0" autoFill="0" autoLine="0" autoPict="0">
                <anchor moveWithCells="1">
                  <from>
                    <xdr:col>9</xdr:col>
                    <xdr:colOff>0</xdr:colOff>
                    <xdr:row>31</xdr:row>
                    <xdr:rowOff>60960</xdr:rowOff>
                  </from>
                  <to>
                    <xdr:col>9</xdr:col>
                    <xdr:colOff>297180</xdr:colOff>
                    <xdr:row>32</xdr:row>
                    <xdr:rowOff>22860</xdr:rowOff>
                  </to>
                </anchor>
              </controlPr>
            </control>
          </mc:Choice>
        </mc:AlternateContent>
        <mc:AlternateContent xmlns:mc="http://schemas.openxmlformats.org/markup-compatibility/2006">
          <mc:Choice Requires="x14">
            <control shapeId="79947" r:id="rId17" name="Check Box 75">
              <controlPr defaultSize="0" autoFill="0" autoLine="0" autoPict="0">
                <anchor moveWithCells="1">
                  <from>
                    <xdr:col>2</xdr:col>
                    <xdr:colOff>22860</xdr:colOff>
                    <xdr:row>40</xdr:row>
                    <xdr:rowOff>30480</xdr:rowOff>
                  </from>
                  <to>
                    <xdr:col>2</xdr:col>
                    <xdr:colOff>327660</xdr:colOff>
                    <xdr:row>41</xdr:row>
                    <xdr:rowOff>0</xdr:rowOff>
                  </to>
                </anchor>
              </controlPr>
            </control>
          </mc:Choice>
        </mc:AlternateContent>
        <mc:AlternateContent xmlns:mc="http://schemas.openxmlformats.org/markup-compatibility/2006">
          <mc:Choice Requires="x14">
            <control shapeId="79948" r:id="rId18" name="Check Box 76">
              <controlPr defaultSize="0" autoFill="0" autoLine="0" autoPict="0">
                <anchor moveWithCells="1">
                  <from>
                    <xdr:col>2</xdr:col>
                    <xdr:colOff>22860</xdr:colOff>
                    <xdr:row>41</xdr:row>
                    <xdr:rowOff>30480</xdr:rowOff>
                  </from>
                  <to>
                    <xdr:col>2</xdr:col>
                    <xdr:colOff>327660</xdr:colOff>
                    <xdr:row>42</xdr:row>
                    <xdr:rowOff>0</xdr:rowOff>
                  </to>
                </anchor>
              </controlPr>
            </control>
          </mc:Choice>
        </mc:AlternateContent>
        <mc:AlternateContent xmlns:mc="http://schemas.openxmlformats.org/markup-compatibility/2006">
          <mc:Choice Requires="x14">
            <control shapeId="79949" r:id="rId19" name="Check Box 77">
              <controlPr defaultSize="0" autoFill="0" autoLine="0" autoPict="0">
                <anchor moveWithCells="1">
                  <from>
                    <xdr:col>4</xdr:col>
                    <xdr:colOff>22860</xdr:colOff>
                    <xdr:row>40</xdr:row>
                    <xdr:rowOff>38100</xdr:rowOff>
                  </from>
                  <to>
                    <xdr:col>5</xdr:col>
                    <xdr:colOff>0</xdr:colOff>
                    <xdr:row>41</xdr:row>
                    <xdr:rowOff>22860</xdr:rowOff>
                  </to>
                </anchor>
              </controlPr>
            </control>
          </mc:Choice>
        </mc:AlternateContent>
        <mc:AlternateContent xmlns:mc="http://schemas.openxmlformats.org/markup-compatibility/2006">
          <mc:Choice Requires="x14">
            <control shapeId="79950" r:id="rId20" name="Check Box 78">
              <controlPr defaultSize="0" autoFill="0" autoLine="0" autoPict="0">
                <anchor moveWithCells="1">
                  <from>
                    <xdr:col>4</xdr:col>
                    <xdr:colOff>22860</xdr:colOff>
                    <xdr:row>41</xdr:row>
                    <xdr:rowOff>38100</xdr:rowOff>
                  </from>
                  <to>
                    <xdr:col>5</xdr:col>
                    <xdr:colOff>0</xdr:colOff>
                    <xdr:row>42</xdr:row>
                    <xdr:rowOff>22860</xdr:rowOff>
                  </to>
                </anchor>
              </controlPr>
            </control>
          </mc:Choice>
        </mc:AlternateContent>
        <mc:AlternateContent xmlns:mc="http://schemas.openxmlformats.org/markup-compatibility/2006">
          <mc:Choice Requires="x14">
            <control shapeId="79951" r:id="rId21" name="Check Box 79">
              <controlPr defaultSize="0" autoFill="0" autoLine="0" autoPict="0">
                <anchor moveWithCells="1">
                  <from>
                    <xdr:col>9</xdr:col>
                    <xdr:colOff>22860</xdr:colOff>
                    <xdr:row>40</xdr:row>
                    <xdr:rowOff>38100</xdr:rowOff>
                  </from>
                  <to>
                    <xdr:col>9</xdr:col>
                    <xdr:colOff>327660</xdr:colOff>
                    <xdr:row>41</xdr:row>
                    <xdr:rowOff>22860</xdr:rowOff>
                  </to>
                </anchor>
              </controlPr>
            </control>
          </mc:Choice>
        </mc:AlternateContent>
        <mc:AlternateContent xmlns:mc="http://schemas.openxmlformats.org/markup-compatibility/2006">
          <mc:Choice Requires="x14">
            <control shapeId="79952" r:id="rId22" name="Check Box 80">
              <controlPr defaultSize="0" autoFill="0" autoLine="0" autoPict="0">
                <anchor moveWithCells="1">
                  <from>
                    <xdr:col>9</xdr:col>
                    <xdr:colOff>22860</xdr:colOff>
                    <xdr:row>41</xdr:row>
                    <xdr:rowOff>45720</xdr:rowOff>
                  </from>
                  <to>
                    <xdr:col>9</xdr:col>
                    <xdr:colOff>327660</xdr:colOff>
                    <xdr:row>42</xdr:row>
                    <xdr:rowOff>22860</xdr:rowOff>
                  </to>
                </anchor>
              </controlPr>
            </control>
          </mc:Choice>
        </mc:AlternateContent>
        <mc:AlternateContent xmlns:mc="http://schemas.openxmlformats.org/markup-compatibility/2006">
          <mc:Choice Requires="x14">
            <control shapeId="79954" r:id="rId23" name="Check Box 82">
              <controlPr defaultSize="0" autoFill="0" autoLine="0" autoPict="0">
                <anchor moveWithCells="1">
                  <from>
                    <xdr:col>1</xdr:col>
                    <xdr:colOff>784860</xdr:colOff>
                    <xdr:row>47</xdr:row>
                    <xdr:rowOff>22860</xdr:rowOff>
                  </from>
                  <to>
                    <xdr:col>2</xdr:col>
                    <xdr:colOff>68580</xdr:colOff>
                    <xdr:row>48</xdr:row>
                    <xdr:rowOff>30480</xdr:rowOff>
                  </to>
                </anchor>
              </controlPr>
            </control>
          </mc:Choice>
        </mc:AlternateContent>
        <mc:AlternateContent xmlns:mc="http://schemas.openxmlformats.org/markup-compatibility/2006">
          <mc:Choice Requires="x14">
            <control shapeId="79956" r:id="rId24" name="Check Box 84">
              <controlPr defaultSize="0" autoFill="0" autoLine="0" autoPict="0" altText="Placed in Service">
                <anchor moveWithCells="1">
                  <from>
                    <xdr:col>5</xdr:col>
                    <xdr:colOff>365760</xdr:colOff>
                    <xdr:row>44</xdr:row>
                    <xdr:rowOff>106680</xdr:rowOff>
                  </from>
                  <to>
                    <xdr:col>5</xdr:col>
                    <xdr:colOff>556260</xdr:colOff>
                    <xdr:row>46</xdr:row>
                    <xdr:rowOff>60960</xdr:rowOff>
                  </to>
                </anchor>
              </controlPr>
            </control>
          </mc:Choice>
        </mc:AlternateContent>
        <mc:AlternateContent xmlns:mc="http://schemas.openxmlformats.org/markup-compatibility/2006">
          <mc:Choice Requires="x14">
            <control shapeId="79957" r:id="rId25" name="SD_A_56">
              <controlPr defaultSize="0" autoFill="0" autoLine="0" autoPict="0">
                <anchor moveWithCells="1">
                  <from>
                    <xdr:col>9</xdr:col>
                    <xdr:colOff>0</xdr:colOff>
                    <xdr:row>35</xdr:row>
                    <xdr:rowOff>60960</xdr:rowOff>
                  </from>
                  <to>
                    <xdr:col>9</xdr:col>
                    <xdr:colOff>297180</xdr:colOff>
                    <xdr:row>36</xdr:row>
                    <xdr:rowOff>22860</xdr:rowOff>
                  </to>
                </anchor>
              </controlPr>
            </control>
          </mc:Choice>
        </mc:AlternateContent>
        <mc:AlternateContent xmlns:mc="http://schemas.openxmlformats.org/markup-compatibility/2006">
          <mc:Choice Requires="x14">
            <control shapeId="79958" r:id="rId26" name="Check Box 86">
              <controlPr defaultSize="0" autoFill="0" autoLine="0" autoPict="0">
                <anchor moveWithCells="1">
                  <from>
                    <xdr:col>2</xdr:col>
                    <xdr:colOff>30480</xdr:colOff>
                    <xdr:row>42</xdr:row>
                    <xdr:rowOff>60960</xdr:rowOff>
                  </from>
                  <to>
                    <xdr:col>2</xdr:col>
                    <xdr:colOff>335280</xdr:colOff>
                    <xdr:row>43</xdr:row>
                    <xdr:rowOff>22860</xdr:rowOff>
                  </to>
                </anchor>
              </controlPr>
            </control>
          </mc:Choice>
        </mc:AlternateContent>
        <mc:AlternateContent xmlns:mc="http://schemas.openxmlformats.org/markup-compatibility/2006">
          <mc:Choice Requires="x14">
            <control shapeId="79959" r:id="rId27" name="Check Box 87">
              <controlPr defaultSize="0" autoFill="0" autoLine="0" autoPict="0">
                <anchor moveWithCells="1">
                  <from>
                    <xdr:col>4</xdr:col>
                    <xdr:colOff>30480</xdr:colOff>
                    <xdr:row>42</xdr:row>
                    <xdr:rowOff>45720</xdr:rowOff>
                  </from>
                  <to>
                    <xdr:col>5</xdr:col>
                    <xdr:colOff>7620</xdr:colOff>
                    <xdr:row>43</xdr:row>
                    <xdr:rowOff>22860</xdr:rowOff>
                  </to>
                </anchor>
              </controlPr>
            </control>
          </mc:Choice>
        </mc:AlternateContent>
        <mc:AlternateContent xmlns:mc="http://schemas.openxmlformats.org/markup-compatibility/2006">
          <mc:Choice Requires="x14">
            <control shapeId="79960" r:id="rId28" name="Check Box 88">
              <controlPr defaultSize="0" autoFill="0" autoLine="0" autoPict="0">
                <anchor moveWithCells="1">
                  <from>
                    <xdr:col>9</xdr:col>
                    <xdr:colOff>30480</xdr:colOff>
                    <xdr:row>42</xdr:row>
                    <xdr:rowOff>60960</xdr:rowOff>
                  </from>
                  <to>
                    <xdr:col>9</xdr:col>
                    <xdr:colOff>335280</xdr:colOff>
                    <xdr:row>43</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4">
        <x14:dataValidation type="list" errorStyle="warning" allowBlank="1" showInputMessage="1" showErrorMessage="1" xr:uid="{00000000-0002-0000-0A00-000001000000}">
          <x14:formula1>
            <xm:f>Dropdowns!$E$15:$E$20</xm:f>
          </x14:formula1>
          <xm:sqref>D22:E22</xm:sqref>
        </x14:dataValidation>
        <x14:dataValidation type="list" errorStyle="warning" allowBlank="1" showInputMessage="1" showErrorMessage="1" xr:uid="{00000000-0002-0000-0A00-000002000000}">
          <x14:formula1>
            <xm:f>Dropdowns!$K$2:$K$4</xm:f>
          </x14:formula1>
          <xm:sqref>D24:E24</xm:sqref>
        </x14:dataValidation>
        <x14:dataValidation type="list" errorStyle="warning" allowBlank="1" showInputMessage="1" showErrorMessage="1" xr:uid="{00000000-0002-0000-0A00-000003000000}">
          <x14:formula1>
            <xm:f>Dropdowns!$E$23:$E$25</xm:f>
          </x14:formula1>
          <xm:sqref>D28:E28</xm:sqref>
        </x14:dataValidation>
        <x14:dataValidation type="list" errorStyle="warning" allowBlank="1" showInputMessage="1" showErrorMessage="1" xr:uid="{00000000-0002-0000-0A00-000000000000}">
          <x14:formula1>
            <xm:f>Dropdowns!$E$2:$E$12</xm:f>
          </x14:formula1>
          <xm:sqref>D20:E20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I46"/>
  <sheetViews>
    <sheetView showGridLines="0" showRowColHeaders="0" showRuler="0" view="pageLayout" zoomScaleNormal="100" workbookViewId="0">
      <selection activeCell="K26" sqref="K26"/>
    </sheetView>
  </sheetViews>
  <sheetFormatPr defaultColWidth="9.33203125" defaultRowHeight="13.8"/>
  <cols>
    <col min="1" max="1" width="3" style="1" customWidth="1"/>
    <col min="2" max="2" width="4.6640625" style="1" customWidth="1"/>
    <col min="3" max="3" width="38.6640625" style="1" customWidth="1"/>
    <col min="4" max="4" width="17.6640625" style="1" customWidth="1"/>
    <col min="5" max="5" width="9.33203125" style="1"/>
    <col min="6" max="6" width="4.6640625" style="1" customWidth="1"/>
    <col min="7" max="7" width="34.6640625" style="1" customWidth="1"/>
    <col min="8" max="8" width="17.6640625" style="1" customWidth="1"/>
    <col min="9" max="16384" width="9.33203125" style="1"/>
  </cols>
  <sheetData>
    <row r="1" spans="2:9" ht="9" customHeight="1"/>
    <row r="2" spans="2:9" ht="18">
      <c r="B2" s="846" t="s">
        <v>373</v>
      </c>
      <c r="C2" s="846"/>
      <c r="D2" s="846"/>
      <c r="E2" s="846"/>
      <c r="F2" s="846"/>
      <c r="G2" s="846"/>
      <c r="H2" s="846"/>
      <c r="I2" s="61"/>
    </row>
    <row r="3" spans="2:9" ht="12.75" customHeight="1">
      <c r="B3" s="847" t="s">
        <v>358</v>
      </c>
      <c r="C3" s="847"/>
      <c r="D3" s="847"/>
      <c r="E3" s="847"/>
      <c r="F3" s="847"/>
      <c r="G3" s="847"/>
      <c r="H3" s="847"/>
      <c r="I3" s="61"/>
    </row>
    <row r="4" spans="2:9" ht="14.4" thickBot="1">
      <c r="B4" s="69"/>
      <c r="C4" s="69"/>
      <c r="D4" s="69"/>
      <c r="E4" s="61"/>
      <c r="F4" s="69"/>
      <c r="G4" s="69"/>
      <c r="H4" s="69"/>
      <c r="I4" s="61"/>
    </row>
    <row r="5" spans="2:9" ht="14.4" thickBot="1">
      <c r="B5" s="400" t="s">
        <v>153</v>
      </c>
      <c r="C5" s="400" t="s">
        <v>221</v>
      </c>
      <c r="D5" s="400"/>
      <c r="E5" s="61"/>
      <c r="F5" s="400" t="s">
        <v>155</v>
      </c>
      <c r="G5" s="400" t="s">
        <v>222</v>
      </c>
      <c r="H5" s="400"/>
      <c r="I5" s="61"/>
    </row>
    <row r="6" spans="2:9">
      <c r="B6" s="84"/>
      <c r="C6" s="100" t="s">
        <v>20</v>
      </c>
      <c r="D6" s="101" t="s">
        <v>223</v>
      </c>
      <c r="E6" s="72"/>
      <c r="F6" s="84"/>
      <c r="G6" s="100" t="s">
        <v>20</v>
      </c>
      <c r="H6" s="88" t="s">
        <v>223</v>
      </c>
      <c r="I6" s="61"/>
    </row>
    <row r="7" spans="2:9">
      <c r="B7" s="85"/>
      <c r="C7" s="95" t="s">
        <v>224</v>
      </c>
      <c r="D7" s="89">
        <v>0</v>
      </c>
      <c r="E7" s="73"/>
      <c r="F7" s="85"/>
      <c r="G7" s="95" t="s">
        <v>225</v>
      </c>
      <c r="H7" s="90">
        <v>0</v>
      </c>
      <c r="I7" s="69"/>
    </row>
    <row r="8" spans="2:9">
      <c r="B8" s="85"/>
      <c r="C8" s="102" t="s">
        <v>226</v>
      </c>
      <c r="D8" s="89">
        <v>0</v>
      </c>
      <c r="E8" s="73"/>
      <c r="F8" s="85"/>
      <c r="G8" s="95" t="s">
        <v>227</v>
      </c>
      <c r="H8" s="90">
        <v>0</v>
      </c>
      <c r="I8" s="69"/>
    </row>
    <row r="9" spans="2:9">
      <c r="B9" s="85"/>
      <c r="C9" s="95" t="s">
        <v>228</v>
      </c>
      <c r="D9" s="89">
        <v>0</v>
      </c>
      <c r="E9" s="73"/>
      <c r="F9" s="85"/>
      <c r="G9" s="95" t="s">
        <v>229</v>
      </c>
      <c r="H9" s="90">
        <v>0</v>
      </c>
      <c r="I9" s="69"/>
    </row>
    <row r="10" spans="2:9">
      <c r="B10" s="85"/>
      <c r="C10" s="102" t="s">
        <v>230</v>
      </c>
      <c r="D10" s="89">
        <v>0</v>
      </c>
      <c r="E10" s="73"/>
      <c r="F10" s="85"/>
      <c r="G10" s="95" t="s">
        <v>231</v>
      </c>
      <c r="H10" s="90">
        <v>0</v>
      </c>
      <c r="I10" s="69"/>
    </row>
    <row r="11" spans="2:9">
      <c r="B11" s="86"/>
      <c r="C11" s="95" t="s">
        <v>232</v>
      </c>
      <c r="D11" s="89">
        <v>0</v>
      </c>
      <c r="E11" s="73"/>
      <c r="F11" s="85"/>
      <c r="G11" s="95" t="s">
        <v>233</v>
      </c>
      <c r="H11" s="90">
        <v>0</v>
      </c>
      <c r="I11" s="69"/>
    </row>
    <row r="12" spans="2:9">
      <c r="B12" s="86"/>
      <c r="C12" s="95" t="s">
        <v>234</v>
      </c>
      <c r="D12" s="89">
        <v>0</v>
      </c>
      <c r="E12" s="73"/>
      <c r="F12" s="86"/>
      <c r="G12" s="95" t="s">
        <v>235</v>
      </c>
      <c r="H12" s="90">
        <v>0</v>
      </c>
      <c r="I12" s="69"/>
    </row>
    <row r="13" spans="2:9">
      <c r="B13" s="85"/>
      <c r="C13" s="95" t="s">
        <v>236</v>
      </c>
      <c r="D13" s="89">
        <v>0</v>
      </c>
      <c r="E13" s="73"/>
      <c r="F13" s="86"/>
      <c r="G13" s="95" t="s">
        <v>237</v>
      </c>
      <c r="H13" s="90">
        <v>0</v>
      </c>
      <c r="I13" s="69"/>
    </row>
    <row r="14" spans="2:9">
      <c r="B14" s="86"/>
      <c r="C14" s="95" t="s">
        <v>238</v>
      </c>
      <c r="D14" s="89">
        <v>0</v>
      </c>
      <c r="E14" s="73"/>
      <c r="F14" s="85"/>
      <c r="G14" s="95" t="s">
        <v>239</v>
      </c>
      <c r="H14" s="90">
        <v>0</v>
      </c>
      <c r="I14" s="69"/>
    </row>
    <row r="15" spans="2:9">
      <c r="B15" s="85"/>
      <c r="C15" s="95" t="s">
        <v>240</v>
      </c>
      <c r="D15" s="89">
        <v>0</v>
      </c>
      <c r="E15" s="73"/>
      <c r="F15" s="86"/>
      <c r="G15" s="95" t="s">
        <v>241</v>
      </c>
      <c r="H15" s="90">
        <v>0</v>
      </c>
      <c r="I15" s="69"/>
    </row>
    <row r="16" spans="2:9">
      <c r="B16" s="85"/>
      <c r="C16" s="95" t="s">
        <v>242</v>
      </c>
      <c r="D16" s="89">
        <v>0</v>
      </c>
      <c r="E16" s="73"/>
      <c r="F16" s="85"/>
      <c r="G16" s="95" t="s">
        <v>1018</v>
      </c>
      <c r="H16" s="90">
        <v>0</v>
      </c>
      <c r="I16" s="69"/>
    </row>
    <row r="17" spans="2:9" ht="16.5" customHeight="1" thickBot="1">
      <c r="B17" s="86"/>
      <c r="C17" s="95" t="s">
        <v>243</v>
      </c>
      <c r="D17" s="89">
        <v>0</v>
      </c>
      <c r="E17" s="73"/>
      <c r="F17" s="85"/>
      <c r="G17" s="103" t="s">
        <v>244</v>
      </c>
      <c r="H17" s="91">
        <v>0</v>
      </c>
      <c r="I17" s="69"/>
    </row>
    <row r="18" spans="2:9" ht="14.4" thickBot="1">
      <c r="B18" s="86"/>
      <c r="C18" s="95" t="s">
        <v>245</v>
      </c>
      <c r="D18" s="89">
        <v>0</v>
      </c>
      <c r="E18" s="73"/>
      <c r="F18" s="87"/>
      <c r="G18" s="162" t="s">
        <v>473</v>
      </c>
      <c r="H18" s="401">
        <f>SUM(H7:H17)</f>
        <v>0</v>
      </c>
      <c r="I18" s="69"/>
    </row>
    <row r="19" spans="2:9" ht="14.4" thickBot="1">
      <c r="B19" s="86"/>
      <c r="C19" s="95" t="s">
        <v>246</v>
      </c>
      <c r="D19" s="89">
        <v>0</v>
      </c>
      <c r="E19" s="73"/>
      <c r="F19" s="69"/>
      <c r="G19" s="69"/>
      <c r="H19" s="74"/>
      <c r="I19" s="69"/>
    </row>
    <row r="20" spans="2:9" ht="14.4" thickBot="1">
      <c r="B20" s="86"/>
      <c r="C20" s="103" t="s">
        <v>247</v>
      </c>
      <c r="D20" s="404">
        <v>0</v>
      </c>
      <c r="E20" s="73"/>
      <c r="F20" s="400" t="s">
        <v>156</v>
      </c>
      <c r="G20" s="400" t="s">
        <v>248</v>
      </c>
      <c r="H20" s="400"/>
      <c r="I20" s="69"/>
    </row>
    <row r="21" spans="2:9" ht="14.4" thickBot="1">
      <c r="B21" s="87"/>
      <c r="C21" s="99" t="s">
        <v>427</v>
      </c>
      <c r="D21" s="83">
        <f>SUM(D7:D20)</f>
        <v>0</v>
      </c>
      <c r="E21" s="73"/>
      <c r="F21" s="92"/>
      <c r="G21" s="93" t="s">
        <v>375</v>
      </c>
      <c r="H21" s="94">
        <v>0</v>
      </c>
      <c r="I21" s="69"/>
    </row>
    <row r="22" spans="2:9" ht="14.4" thickBot="1">
      <c r="B22" s="69"/>
      <c r="C22" s="69"/>
      <c r="D22" s="75"/>
      <c r="E22" s="73"/>
      <c r="F22" s="85"/>
      <c r="G22" s="95" t="s">
        <v>374</v>
      </c>
      <c r="H22" s="89">
        <v>0</v>
      </c>
      <c r="I22" s="69"/>
    </row>
    <row r="23" spans="2:9" ht="14.4" thickBot="1">
      <c r="B23" s="400" t="s">
        <v>154</v>
      </c>
      <c r="C23" s="402" t="s">
        <v>249</v>
      </c>
      <c r="D23" s="400"/>
      <c r="E23" s="73"/>
      <c r="F23" s="85"/>
      <c r="G23" s="95" t="s">
        <v>250</v>
      </c>
      <c r="H23" s="89">
        <v>0</v>
      </c>
      <c r="I23" s="69"/>
    </row>
    <row r="24" spans="2:9">
      <c r="B24" s="86"/>
      <c r="C24" s="93" t="s">
        <v>251</v>
      </c>
      <c r="D24" s="161">
        <v>0</v>
      </c>
      <c r="E24" s="73"/>
      <c r="F24" s="85"/>
      <c r="G24" s="95" t="s">
        <v>252</v>
      </c>
      <c r="H24" s="89">
        <v>0</v>
      </c>
      <c r="I24" s="69"/>
    </row>
    <row r="25" spans="2:9">
      <c r="B25" s="86"/>
      <c r="C25" s="95" t="s">
        <v>253</v>
      </c>
      <c r="D25" s="90">
        <v>0</v>
      </c>
      <c r="E25" s="73"/>
      <c r="F25" s="85"/>
      <c r="G25" s="95" t="s">
        <v>254</v>
      </c>
      <c r="H25" s="89">
        <v>0</v>
      </c>
      <c r="I25" s="69"/>
    </row>
    <row r="26" spans="2:9">
      <c r="B26" s="86"/>
      <c r="C26" s="95" t="s">
        <v>255</v>
      </c>
      <c r="D26" s="90">
        <v>0</v>
      </c>
      <c r="E26" s="73"/>
      <c r="F26" s="85"/>
      <c r="G26" s="95" t="s">
        <v>256</v>
      </c>
      <c r="H26" s="89">
        <v>0</v>
      </c>
      <c r="I26" s="69"/>
    </row>
    <row r="27" spans="2:9">
      <c r="B27" s="86"/>
      <c r="C27" s="95" t="s">
        <v>257</v>
      </c>
      <c r="D27" s="90">
        <v>0</v>
      </c>
      <c r="E27" s="73"/>
      <c r="F27" s="85"/>
      <c r="G27" s="95" t="s">
        <v>258</v>
      </c>
      <c r="H27" s="89">
        <v>0</v>
      </c>
      <c r="I27" s="69"/>
    </row>
    <row r="28" spans="2:9" ht="14.4" thickBot="1">
      <c r="B28" s="86"/>
      <c r="C28" s="103" t="s">
        <v>259</v>
      </c>
      <c r="D28" s="91">
        <v>0</v>
      </c>
      <c r="E28" s="73"/>
      <c r="F28" s="85"/>
      <c r="G28" s="96" t="s">
        <v>260</v>
      </c>
      <c r="H28" s="97">
        <v>0</v>
      </c>
      <c r="I28" s="69"/>
    </row>
    <row r="29" spans="2:9" ht="14.4" thickBot="1">
      <c r="B29" s="98"/>
      <c r="C29" s="162" t="s">
        <v>428</v>
      </c>
      <c r="D29" s="401">
        <f>SUM(D24:D28)</f>
        <v>0</v>
      </c>
      <c r="E29" s="73"/>
      <c r="F29" s="87"/>
      <c r="G29" s="162" t="s">
        <v>429</v>
      </c>
      <c r="H29" s="401">
        <f>SUM(H21:H28)</f>
        <v>0</v>
      </c>
      <c r="I29" s="69"/>
    </row>
    <row r="30" spans="2:9" ht="14.4" thickBot="1">
      <c r="B30" s="69"/>
      <c r="C30" s="69"/>
      <c r="D30" s="73"/>
      <c r="E30" s="73"/>
      <c r="F30" s="69"/>
      <c r="G30" s="69"/>
      <c r="H30" s="69"/>
      <c r="I30" s="69"/>
    </row>
    <row r="31" spans="2:9" ht="14.4" thickBot="1">
      <c r="B31" s="104" t="s">
        <v>157</v>
      </c>
      <c r="C31" s="105" t="s">
        <v>261</v>
      </c>
      <c r="D31" s="105"/>
      <c r="E31" s="105"/>
      <c r="F31" s="105"/>
      <c r="G31" s="105"/>
      <c r="H31" s="106">
        <f>D21+D29+H18+H29</f>
        <v>0</v>
      </c>
      <c r="I31" s="69"/>
    </row>
    <row r="32" spans="2:9" ht="14.4" thickBot="1">
      <c r="B32" s="70"/>
      <c r="C32" s="69"/>
      <c r="D32" s="69"/>
      <c r="E32" s="69"/>
      <c r="F32" s="69"/>
      <c r="G32" s="71"/>
      <c r="H32" s="73"/>
      <c r="I32" s="69"/>
    </row>
    <row r="33" spans="2:9" ht="14.4" thickBot="1">
      <c r="B33" s="104" t="s">
        <v>262</v>
      </c>
      <c r="C33" s="105" t="s">
        <v>289</v>
      </c>
      <c r="D33" s="105"/>
      <c r="E33" s="105"/>
      <c r="F33" s="105"/>
      <c r="G33" s="105"/>
      <c r="H33" s="511">
        <v>0</v>
      </c>
      <c r="I33" s="69"/>
    </row>
    <row r="34" spans="2:9" ht="14.4" thickBot="1">
      <c r="B34" s="70"/>
      <c r="C34" s="69"/>
      <c r="D34" s="69"/>
      <c r="E34" s="69"/>
      <c r="F34" s="69"/>
      <c r="G34" s="69"/>
      <c r="H34" s="69"/>
      <c r="I34" s="69"/>
    </row>
    <row r="35" spans="2:9" s="63" customFormat="1" ht="14.4" thickBot="1">
      <c r="B35" s="104" t="s">
        <v>285</v>
      </c>
      <c r="C35" s="105" t="s">
        <v>290</v>
      </c>
      <c r="D35" s="105"/>
      <c r="E35" s="105"/>
      <c r="F35" s="105"/>
      <c r="G35" s="105"/>
      <c r="H35" s="106">
        <f>H31+H33</f>
        <v>0</v>
      </c>
      <c r="I35" s="403"/>
    </row>
    <row r="36" spans="2:9" ht="14.4" thickBot="1">
      <c r="B36" s="70"/>
      <c r="C36" s="61"/>
      <c r="D36" s="61"/>
      <c r="E36" s="61"/>
      <c r="F36" s="61"/>
      <c r="G36" s="61"/>
      <c r="H36" s="61"/>
      <c r="I36" s="61"/>
    </row>
    <row r="37" spans="2:9" ht="14.4" thickBot="1">
      <c r="B37" s="104" t="s">
        <v>286</v>
      </c>
      <c r="C37" s="105" t="s">
        <v>646</v>
      </c>
      <c r="D37" s="105"/>
      <c r="E37" s="105"/>
      <c r="F37" s="105"/>
      <c r="G37" s="105"/>
      <c r="H37" s="106" t="e">
        <f>H35/'Preliminary - Building Type'!I10</f>
        <v>#DIV/0!</v>
      </c>
    </row>
    <row r="38" spans="2:9" ht="14.4" thickBot="1">
      <c r="B38" s="65"/>
    </row>
    <row r="39" spans="2:9" ht="14.4" thickBot="1">
      <c r="B39" s="104" t="s">
        <v>287</v>
      </c>
      <c r="C39" s="105" t="s">
        <v>645</v>
      </c>
      <c r="D39" s="105"/>
      <c r="E39" s="105"/>
      <c r="F39" s="105"/>
      <c r="G39" s="105"/>
      <c r="H39" s="106" t="e">
        <f>H33/'Preliminary - Building Type'!I10</f>
        <v>#DIV/0!</v>
      </c>
    </row>
    <row r="41" spans="2:9" ht="14.4" thickBot="1">
      <c r="B41" s="1" t="s">
        <v>601</v>
      </c>
    </row>
    <row r="42" spans="2:9" ht="14.4" thickTop="1">
      <c r="B42" s="848"/>
      <c r="C42" s="849"/>
      <c r="D42" s="849"/>
      <c r="E42" s="849"/>
      <c r="F42" s="849"/>
      <c r="G42" s="849"/>
      <c r="H42" s="850"/>
    </row>
    <row r="43" spans="2:9">
      <c r="B43" s="851"/>
      <c r="C43" s="852"/>
      <c r="D43" s="852"/>
      <c r="E43" s="852"/>
      <c r="F43" s="852"/>
      <c r="G43" s="852"/>
      <c r="H43" s="853"/>
    </row>
    <row r="44" spans="2:9">
      <c r="B44" s="851"/>
      <c r="C44" s="852"/>
      <c r="D44" s="852"/>
      <c r="E44" s="852"/>
      <c r="F44" s="852"/>
      <c r="G44" s="852"/>
      <c r="H44" s="853"/>
    </row>
    <row r="45" spans="2:9" ht="14.4" thickBot="1">
      <c r="B45" s="854"/>
      <c r="C45" s="855"/>
      <c r="D45" s="855"/>
      <c r="E45" s="855"/>
      <c r="F45" s="855"/>
      <c r="G45" s="855"/>
      <c r="H45" s="856"/>
    </row>
    <row r="46" spans="2:9" ht="14.4" thickTop="1"/>
  </sheetData>
  <sheetProtection algorithmName="SHA-512" hashValue="fQtFJt8A2+wbilqMSWVPlO9to6Hca1k2rzZ+XomYE81v824Y/iNGq/Cqa0aiMer16K0f0cKY+P8XUpl3rfyhIw==" saltValue="L1Wk4Em/GZp65bFki1NhKg==" spinCount="100000" sheet="1" selectLockedCells="1"/>
  <mergeCells count="3">
    <mergeCell ref="B2:H2"/>
    <mergeCell ref="B3:H3"/>
    <mergeCell ref="B42:H45"/>
  </mergeCells>
  <printOptions horizontalCentered="1"/>
  <pageMargins left="0.45" right="0.44" top="0" bottom="0.9" header="0" footer="0.5"/>
  <pageSetup scale="76" orientation="portrait" r:id="rId1"/>
  <headerFooter differentFirst="1" scaleWithDoc="0">
    <oddFooter>&amp;L&amp;"Arial Narrow,Italic"Housing Development Application&amp;C&amp;G&amp;R&amp;"Arial Narrow,Regular"&amp;A</oddFooter>
    <firstFooter>&amp;L&amp;"Arial Narrow,Italic"Housing Development Application&amp;C&amp;G&amp;R&amp;"Arial Narrow,Regular"&amp;A</firstFooter>
  </headerFooter>
  <colBreaks count="1" manualBreakCount="1">
    <brk id="8" max="1048575" man="1"/>
  </col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pageSetUpPr fitToPage="1"/>
  </sheetPr>
  <dimension ref="B1:V54"/>
  <sheetViews>
    <sheetView showGridLines="0" showRowColHeaders="0" showRuler="0" view="pageLayout" topLeftCell="A32" zoomScaleNormal="100" workbookViewId="0">
      <selection activeCell="G44" sqref="G44"/>
    </sheetView>
  </sheetViews>
  <sheetFormatPr defaultColWidth="9.33203125" defaultRowHeight="13.8"/>
  <cols>
    <col min="1" max="1" width="4.33203125" style="1" customWidth="1"/>
    <col min="2" max="2" width="8.5546875" style="1" customWidth="1"/>
    <col min="3" max="3" width="22.44140625" style="1" customWidth="1"/>
    <col min="4" max="4" width="16" style="1" customWidth="1"/>
    <col min="5" max="5" width="10.33203125" style="1" customWidth="1"/>
    <col min="6" max="6" width="17" style="1" customWidth="1"/>
    <col min="7" max="7" width="17.5546875" style="1" customWidth="1"/>
    <col min="8" max="8" width="12.6640625" style="1" customWidth="1"/>
    <col min="9" max="9" width="22" style="1" hidden="1" customWidth="1"/>
    <col min="10" max="11" width="9.33203125" style="1" hidden="1" customWidth="1"/>
    <col min="12" max="12" width="11.109375" style="1" hidden="1" customWidth="1"/>
    <col min="13" max="13" width="13" style="1" hidden="1" customWidth="1"/>
    <col min="14" max="15" width="0" style="1" hidden="1" customWidth="1"/>
    <col min="16" max="16" width="15.33203125" style="1" hidden="1" customWidth="1"/>
    <col min="17" max="16384" width="9.33203125" style="1"/>
  </cols>
  <sheetData>
    <row r="1" spans="2:8" ht="18">
      <c r="C1" s="405" t="s">
        <v>607</v>
      </c>
    </row>
    <row r="2" spans="2:8" ht="5.25" customHeight="1" thickBot="1">
      <c r="C2" s="405"/>
    </row>
    <row r="3" spans="2:8" ht="14.4" thickBot="1">
      <c r="B3" s="406" t="s">
        <v>619</v>
      </c>
      <c r="C3" s="407"/>
      <c r="D3" s="408" t="s">
        <v>620</v>
      </c>
      <c r="F3" s="406" t="s">
        <v>621</v>
      </c>
      <c r="G3" s="409" t="s">
        <v>620</v>
      </c>
    </row>
    <row r="4" spans="2:8">
      <c r="B4" s="410" t="s">
        <v>140</v>
      </c>
      <c r="C4" s="411"/>
      <c r="D4" s="429"/>
      <c r="E4" s="412"/>
      <c r="F4" s="410" t="s">
        <v>146</v>
      </c>
      <c r="G4" s="434"/>
      <c r="H4" s="413"/>
    </row>
    <row r="5" spans="2:8">
      <c r="B5" s="414" t="s">
        <v>141</v>
      </c>
      <c r="C5" s="415"/>
      <c r="D5" s="430"/>
      <c r="E5" s="412"/>
      <c r="F5" s="414" t="s">
        <v>147</v>
      </c>
      <c r="G5" s="434"/>
      <c r="H5" s="413"/>
    </row>
    <row r="6" spans="2:8">
      <c r="B6" s="414" t="s">
        <v>142</v>
      </c>
      <c r="C6" s="415"/>
      <c r="D6" s="431"/>
      <c r="E6" s="412"/>
      <c r="F6" s="414" t="s">
        <v>148</v>
      </c>
      <c r="G6" s="434"/>
      <c r="H6" s="413"/>
    </row>
    <row r="7" spans="2:8">
      <c r="B7" s="414" t="s">
        <v>143</v>
      </c>
      <c r="C7" s="415"/>
      <c r="D7" s="431"/>
      <c r="E7" s="412"/>
      <c r="F7" s="414" t="s">
        <v>149</v>
      </c>
      <c r="G7" s="434"/>
      <c r="H7" s="413"/>
    </row>
    <row r="8" spans="2:8">
      <c r="B8" s="414" t="s">
        <v>698</v>
      </c>
      <c r="C8" s="415"/>
      <c r="D8" s="431"/>
      <c r="E8" s="412"/>
      <c r="F8" s="433"/>
      <c r="G8" s="434"/>
      <c r="H8" s="413"/>
    </row>
    <row r="9" spans="2:8">
      <c r="B9" s="414" t="s">
        <v>144</v>
      </c>
      <c r="C9" s="415"/>
      <c r="D9" s="431"/>
      <c r="E9" s="412"/>
      <c r="F9" s="433"/>
      <c r="G9" s="434"/>
      <c r="H9" s="413"/>
    </row>
    <row r="10" spans="2:8" ht="14.4" thickBot="1">
      <c r="B10" s="414" t="s">
        <v>145</v>
      </c>
      <c r="C10" s="415"/>
      <c r="D10" s="431"/>
      <c r="E10" s="412"/>
      <c r="F10" s="435"/>
      <c r="G10" s="436"/>
      <c r="H10" s="413"/>
    </row>
    <row r="11" spans="2:8">
      <c r="B11" s="864"/>
      <c r="C11" s="865"/>
      <c r="D11" s="431"/>
      <c r="E11" s="412"/>
    </row>
    <row r="12" spans="2:8">
      <c r="B12" s="875"/>
      <c r="C12" s="876"/>
      <c r="D12" s="431"/>
      <c r="E12" s="412"/>
      <c r="F12" s="416"/>
      <c r="G12" s="416"/>
      <c r="H12" s="416"/>
    </row>
    <row r="13" spans="2:8" ht="14.4" thickBot="1">
      <c r="B13" s="877"/>
      <c r="C13" s="878"/>
      <c r="D13" s="432"/>
      <c r="E13" s="412"/>
      <c r="G13" s="248"/>
    </row>
    <row r="14" spans="2:8" ht="21" customHeight="1">
      <c r="B14" s="1" t="s">
        <v>624</v>
      </c>
      <c r="E14" s="437"/>
      <c r="G14" s="248"/>
    </row>
    <row r="16" spans="2:8" ht="20.25" customHeight="1">
      <c r="B16" s="202" t="s">
        <v>33</v>
      </c>
      <c r="C16" s="417"/>
    </row>
    <row r="17" spans="2:22" ht="18" customHeight="1" thickBot="1">
      <c r="B17" s="1" t="s">
        <v>622</v>
      </c>
    </row>
    <row r="18" spans="2:22" s="14" customFormat="1" ht="34.5" customHeight="1" thickBot="1">
      <c r="B18" s="418" t="s">
        <v>65</v>
      </c>
      <c r="C18" s="419"/>
      <c r="D18" s="408" t="s">
        <v>34</v>
      </c>
      <c r="E18" s="408" t="s">
        <v>35</v>
      </c>
      <c r="F18" s="408" t="s">
        <v>268</v>
      </c>
      <c r="G18" s="408" t="s">
        <v>641</v>
      </c>
      <c r="H18" s="1"/>
      <c r="Q18" s="11"/>
      <c r="R18" s="11"/>
    </row>
    <row r="19" spans="2:22" ht="22.95" customHeight="1">
      <c r="B19" s="866"/>
      <c r="C19" s="867"/>
      <c r="D19" s="150"/>
      <c r="E19" s="144"/>
      <c r="F19" s="152"/>
      <c r="G19" s="586"/>
      <c r="Q19" s="15"/>
      <c r="R19" s="133"/>
    </row>
    <row r="20" spans="2:22" ht="22.95" customHeight="1">
      <c r="B20" s="857" t="s">
        <v>1020</v>
      </c>
      <c r="C20" s="859"/>
      <c r="D20" s="151"/>
      <c r="E20" s="145"/>
      <c r="F20" s="153"/>
      <c r="G20" s="587"/>
      <c r="Q20" s="15"/>
      <c r="R20" s="133"/>
    </row>
    <row r="21" spans="2:22" ht="22.95" customHeight="1">
      <c r="B21" s="857" t="s">
        <v>1019</v>
      </c>
      <c r="C21" s="859"/>
      <c r="D21" s="151"/>
      <c r="E21" s="145"/>
      <c r="F21" s="153"/>
      <c r="G21" s="587"/>
      <c r="Q21" s="15"/>
      <c r="R21" s="133"/>
    </row>
    <row r="22" spans="2:22" ht="22.95" customHeight="1">
      <c r="B22" s="868"/>
      <c r="C22" s="869"/>
      <c r="D22" s="151"/>
      <c r="E22" s="145"/>
      <c r="F22" s="154"/>
      <c r="G22" s="587"/>
      <c r="Q22" s="132"/>
      <c r="R22" s="133"/>
    </row>
    <row r="23" spans="2:22" ht="22.95" customHeight="1">
      <c r="B23" s="868"/>
      <c r="C23" s="869"/>
      <c r="D23" s="151"/>
      <c r="E23" s="145"/>
      <c r="F23" s="153"/>
      <c r="G23" s="587"/>
      <c r="Q23" s="15"/>
      <c r="R23" s="133"/>
    </row>
    <row r="24" spans="2:22" ht="22.95" customHeight="1">
      <c r="B24" s="868"/>
      <c r="C24" s="869"/>
      <c r="D24" s="151"/>
      <c r="E24" s="145"/>
      <c r="F24" s="153"/>
      <c r="G24" s="587"/>
      <c r="Q24" s="15"/>
      <c r="R24" s="133"/>
    </row>
    <row r="25" spans="2:22" ht="22.95" customHeight="1">
      <c r="B25" s="868"/>
      <c r="C25" s="869"/>
      <c r="D25" s="151"/>
      <c r="E25" s="145"/>
      <c r="F25" s="153"/>
      <c r="G25" s="587"/>
      <c r="Q25" s="15"/>
      <c r="R25" s="133"/>
    </row>
    <row r="26" spans="2:22" ht="22.95" customHeight="1">
      <c r="B26" s="868"/>
      <c r="C26" s="869"/>
      <c r="D26" s="151"/>
      <c r="E26" s="145"/>
      <c r="F26" s="153"/>
      <c r="G26" s="587"/>
      <c r="Q26" s="15"/>
      <c r="R26" s="133"/>
      <c r="S26" s="879"/>
      <c r="T26" s="879"/>
      <c r="U26" s="156"/>
      <c r="V26" s="155"/>
    </row>
    <row r="27" spans="2:22" ht="22.95" customHeight="1">
      <c r="B27" s="868"/>
      <c r="C27" s="869"/>
      <c r="D27" s="151"/>
      <c r="E27" s="145"/>
      <c r="F27" s="153"/>
      <c r="G27" s="587"/>
      <c r="Q27" s="15"/>
      <c r="R27" s="133"/>
      <c r="S27" s="879"/>
      <c r="T27" s="879"/>
      <c r="U27" s="156"/>
      <c r="V27" s="155"/>
    </row>
    <row r="28" spans="2:22" ht="22.95" customHeight="1">
      <c r="B28" s="868"/>
      <c r="C28" s="869"/>
      <c r="D28" s="151"/>
      <c r="E28" s="145"/>
      <c r="F28" s="153"/>
      <c r="G28" s="587"/>
      <c r="Q28" s="15"/>
      <c r="R28" s="133"/>
      <c r="S28" s="879"/>
      <c r="T28" s="879"/>
      <c r="U28" s="156"/>
      <c r="V28" s="155"/>
    </row>
    <row r="29" spans="2:22" ht="22.95" customHeight="1">
      <c r="B29" s="41"/>
      <c r="C29" s="420"/>
      <c r="D29" s="421"/>
      <c r="E29" s="422"/>
      <c r="F29" s="422"/>
      <c r="G29" s="384"/>
      <c r="O29" s="29"/>
      <c r="U29" s="49"/>
    </row>
    <row r="30" spans="2:22" ht="14.4" thickBot="1">
      <c r="B30" s="423"/>
      <c r="C30" s="424" t="s">
        <v>623</v>
      </c>
      <c r="D30" s="160">
        <f>SUM(D19:D28)</f>
        <v>0</v>
      </c>
      <c r="E30" s="425"/>
      <c r="F30" s="425"/>
      <c r="G30" s="386"/>
      <c r="N30" s="9"/>
      <c r="O30" s="29"/>
      <c r="T30" s="9"/>
      <c r="U30" s="29"/>
    </row>
    <row r="31" spans="2:22" ht="18" customHeight="1">
      <c r="B31" s="286"/>
    </row>
    <row r="32" spans="2:22" ht="21.75" customHeight="1">
      <c r="B32" s="202" t="s">
        <v>38</v>
      </c>
      <c r="E32" s="14"/>
      <c r="F32" s="14"/>
      <c r="G32" s="14"/>
    </row>
    <row r="33" spans="2:16" ht="11.25" customHeight="1">
      <c r="B33" s="716" t="s">
        <v>608</v>
      </c>
      <c r="C33" s="716"/>
      <c r="D33" s="716"/>
      <c r="E33" s="716"/>
      <c r="F33" s="716"/>
      <c r="G33" s="716"/>
    </row>
    <row r="34" spans="2:16" ht="21" customHeight="1">
      <c r="B34" s="716"/>
      <c r="C34" s="716"/>
      <c r="D34" s="716"/>
      <c r="E34" s="716"/>
      <c r="F34" s="716"/>
      <c r="G34" s="716"/>
    </row>
    <row r="35" spans="2:16" ht="6" customHeight="1" thickBot="1"/>
    <row r="36" spans="2:16" ht="48.75" customHeight="1" thickBot="1">
      <c r="B36" s="862" t="s">
        <v>39</v>
      </c>
      <c r="C36" s="863"/>
      <c r="D36" s="426" t="s">
        <v>34</v>
      </c>
      <c r="E36" s="426" t="s">
        <v>35</v>
      </c>
      <c r="F36" s="426" t="s">
        <v>603</v>
      </c>
      <c r="G36" s="408" t="s">
        <v>602</v>
      </c>
      <c r="H36" s="184"/>
      <c r="I36" s="1" t="s">
        <v>469</v>
      </c>
      <c r="J36" s="1" t="s">
        <v>809</v>
      </c>
      <c r="K36" s="1" t="s">
        <v>620</v>
      </c>
      <c r="L36" s="1" t="s">
        <v>35</v>
      </c>
      <c r="M36" s="14" t="s">
        <v>810</v>
      </c>
      <c r="N36" s="14" t="s">
        <v>602</v>
      </c>
    </row>
    <row r="37" spans="2:16" ht="22.95" customHeight="1">
      <c r="B37" s="866"/>
      <c r="C37" s="867"/>
      <c r="D37" s="175"/>
      <c r="E37" s="144"/>
      <c r="F37" s="147"/>
      <c r="G37" s="172"/>
      <c r="H37" s="111"/>
      <c r="I37" s="112" t="str">
        <f>IF(D37&gt;0,"Permanent","")</f>
        <v/>
      </c>
      <c r="J37" s="1" t="str">
        <f>IF(D37&gt;0,B37,"")</f>
        <v/>
      </c>
      <c r="K37" s="1" t="str">
        <f>IF(D37&gt;0,D37,"")</f>
        <v/>
      </c>
      <c r="L37" s="1" t="str">
        <f>IF(D37&gt;0,E37,"")</f>
        <v/>
      </c>
      <c r="M37" s="1" t="str">
        <f>IF(D37&gt;0,F37,"")</f>
        <v/>
      </c>
      <c r="N37" s="1" t="str">
        <f>IF(D37&gt;0,G37,"")</f>
        <v/>
      </c>
      <c r="P37" s="1" t="s">
        <v>811</v>
      </c>
    </row>
    <row r="38" spans="2:16" ht="22.95" customHeight="1">
      <c r="B38" s="864"/>
      <c r="C38" s="865"/>
      <c r="D38" s="176">
        <v>0</v>
      </c>
      <c r="E38" s="145"/>
      <c r="F38" s="148"/>
      <c r="G38" s="173"/>
      <c r="H38" s="111"/>
      <c r="I38" s="112" t="str">
        <f t="shared" ref="I38:I44" si="0">IF(D38&gt;0,"Permanent","")</f>
        <v/>
      </c>
      <c r="J38" s="1" t="str">
        <f t="shared" ref="J38:J45" si="1">IF(D38&gt;0,B38,"")</f>
        <v/>
      </c>
      <c r="K38" s="1" t="str">
        <f t="shared" ref="K38:K45" si="2">IF(D38&gt;0,D38,"")</f>
        <v/>
      </c>
      <c r="L38" s="1" t="str">
        <f t="shared" ref="L38:L45" si="3">IF(D38&gt;0,E38,"")</f>
        <v/>
      </c>
      <c r="M38" s="1" t="str">
        <f t="shared" ref="M38:M45" si="4">IF(D38&gt;0,F38,"")</f>
        <v/>
      </c>
      <c r="N38" s="1" t="str">
        <f t="shared" ref="N38:N45" si="5">IF(D38&gt;0,G38,"")</f>
        <v/>
      </c>
    </row>
    <row r="39" spans="2:16" ht="22.95" customHeight="1">
      <c r="B39" s="864"/>
      <c r="C39" s="668"/>
      <c r="D39" s="176">
        <v>0</v>
      </c>
      <c r="E39" s="145"/>
      <c r="F39" s="148"/>
      <c r="G39" s="173"/>
      <c r="H39" s="111"/>
      <c r="I39" s="113" t="str">
        <f t="shared" si="0"/>
        <v/>
      </c>
      <c r="J39" s="1" t="str">
        <f t="shared" si="1"/>
        <v/>
      </c>
      <c r="K39" s="1" t="str">
        <f t="shared" si="2"/>
        <v/>
      </c>
      <c r="L39" s="1" t="str">
        <f t="shared" si="3"/>
        <v/>
      </c>
      <c r="M39" s="1" t="str">
        <f t="shared" si="4"/>
        <v/>
      </c>
      <c r="N39" s="1" t="str">
        <f t="shared" si="5"/>
        <v/>
      </c>
    </row>
    <row r="40" spans="2:16" ht="22.95" customHeight="1">
      <c r="B40" s="857" t="s">
        <v>1019</v>
      </c>
      <c r="C40" s="859"/>
      <c r="D40" s="176">
        <v>0</v>
      </c>
      <c r="E40" s="145"/>
      <c r="F40" s="148"/>
      <c r="G40" s="173"/>
      <c r="H40" s="111"/>
      <c r="I40" s="112" t="str">
        <f t="shared" si="0"/>
        <v/>
      </c>
      <c r="J40" s="1" t="str">
        <f t="shared" si="1"/>
        <v/>
      </c>
      <c r="K40" s="1" t="str">
        <f t="shared" si="2"/>
        <v/>
      </c>
      <c r="L40" s="1" t="str">
        <f t="shared" si="3"/>
        <v/>
      </c>
      <c r="M40" s="1" t="str">
        <f t="shared" si="4"/>
        <v/>
      </c>
      <c r="N40" s="1" t="str">
        <f t="shared" si="5"/>
        <v/>
      </c>
    </row>
    <row r="41" spans="2:16" ht="22.95" customHeight="1">
      <c r="B41" s="860" t="s">
        <v>1020</v>
      </c>
      <c r="C41" s="861"/>
      <c r="D41" s="176">
        <v>0</v>
      </c>
      <c r="E41" s="146"/>
      <c r="F41" s="149"/>
      <c r="G41" s="174"/>
      <c r="H41" s="111"/>
      <c r="I41" s="112" t="str">
        <f t="shared" si="0"/>
        <v/>
      </c>
      <c r="J41" s="1" t="str">
        <f t="shared" si="1"/>
        <v/>
      </c>
      <c r="K41" s="1" t="str">
        <f t="shared" si="2"/>
        <v/>
      </c>
      <c r="L41" s="1" t="str">
        <f t="shared" si="3"/>
        <v/>
      </c>
      <c r="M41" s="1" t="str">
        <f t="shared" si="4"/>
        <v/>
      </c>
      <c r="N41" s="1" t="str">
        <f t="shared" si="5"/>
        <v/>
      </c>
    </row>
    <row r="42" spans="2:16" ht="22.95" customHeight="1">
      <c r="B42" s="414" t="s">
        <v>637</v>
      </c>
      <c r="C42" s="415"/>
      <c r="D42" s="176">
        <v>0</v>
      </c>
      <c r="E42" s="146"/>
      <c r="F42" s="149"/>
      <c r="G42" s="174"/>
      <c r="H42" s="111"/>
      <c r="I42" s="111" t="str">
        <f t="shared" si="0"/>
        <v/>
      </c>
      <c r="J42" s="1" t="str">
        <f t="shared" si="1"/>
        <v/>
      </c>
      <c r="K42" s="1" t="str">
        <f t="shared" si="2"/>
        <v/>
      </c>
      <c r="L42" s="1" t="str">
        <f t="shared" si="3"/>
        <v/>
      </c>
      <c r="M42" s="1" t="str">
        <f t="shared" si="4"/>
        <v/>
      </c>
      <c r="N42" s="1" t="str">
        <f t="shared" si="5"/>
        <v/>
      </c>
    </row>
    <row r="43" spans="2:16" ht="22.95" customHeight="1">
      <c r="B43" s="427" t="s">
        <v>1092</v>
      </c>
      <c r="C43" s="428"/>
      <c r="D43" s="176">
        <v>0</v>
      </c>
      <c r="E43" s="146"/>
      <c r="F43" s="149"/>
      <c r="G43" s="174"/>
      <c r="I43" s="1" t="str">
        <f t="shared" si="0"/>
        <v/>
      </c>
      <c r="J43" s="1" t="str">
        <f t="shared" si="1"/>
        <v/>
      </c>
      <c r="K43" s="1" t="str">
        <f t="shared" si="2"/>
        <v/>
      </c>
      <c r="L43" s="1" t="str">
        <f t="shared" si="3"/>
        <v/>
      </c>
      <c r="M43" s="1" t="str">
        <f t="shared" si="4"/>
        <v/>
      </c>
      <c r="N43" s="1" t="str">
        <f t="shared" si="5"/>
        <v/>
      </c>
    </row>
    <row r="44" spans="2:16" ht="22.95" customHeight="1">
      <c r="B44" s="857" t="s">
        <v>638</v>
      </c>
      <c r="C44" s="858"/>
      <c r="D44" s="176">
        <v>0</v>
      </c>
      <c r="E44" s="146"/>
      <c r="F44" s="149"/>
      <c r="G44" s="174"/>
      <c r="I44" s="1" t="str">
        <f t="shared" si="0"/>
        <v/>
      </c>
      <c r="J44" s="1" t="str">
        <f t="shared" si="1"/>
        <v/>
      </c>
      <c r="K44" s="1" t="str">
        <f t="shared" si="2"/>
        <v/>
      </c>
      <c r="L44" s="1" t="str">
        <f t="shared" si="3"/>
        <v/>
      </c>
      <c r="M44" s="1" t="str">
        <f t="shared" si="4"/>
        <v/>
      </c>
      <c r="N44" s="1" t="str">
        <f t="shared" si="5"/>
        <v/>
      </c>
    </row>
    <row r="45" spans="2:16" ht="22.95" customHeight="1">
      <c r="B45" s="427" t="s">
        <v>639</v>
      </c>
      <c r="C45" s="428"/>
      <c r="D45" s="544">
        <f>G47-SUM(D37:D44)-D46</f>
        <v>0</v>
      </c>
      <c r="E45" s="145"/>
      <c r="F45" s="148"/>
      <c r="G45" s="173"/>
      <c r="I45" s="1" t="s">
        <v>471</v>
      </c>
      <c r="J45" s="1" t="str">
        <f t="shared" si="1"/>
        <v/>
      </c>
      <c r="K45" s="1" t="str">
        <f t="shared" si="2"/>
        <v/>
      </c>
      <c r="L45" s="1" t="str">
        <f t="shared" si="3"/>
        <v/>
      </c>
      <c r="M45" s="1" t="str">
        <f t="shared" si="4"/>
        <v/>
      </c>
      <c r="N45" s="1" t="str">
        <f t="shared" si="5"/>
        <v/>
      </c>
    </row>
    <row r="46" spans="2:16" ht="33" customHeight="1">
      <c r="B46" s="882" t="s">
        <v>640</v>
      </c>
      <c r="C46" s="883"/>
      <c r="D46" s="177"/>
      <c r="E46" s="512" t="s">
        <v>56</v>
      </c>
      <c r="F46" s="415"/>
      <c r="G46" s="513"/>
      <c r="I46" s="113">
        <v>0</v>
      </c>
    </row>
    <row r="47" spans="2:16" ht="31.95" customHeight="1" thickBot="1">
      <c r="B47" s="880" t="s">
        <v>37</v>
      </c>
      <c r="C47" s="881"/>
      <c r="D47" s="178">
        <f>SUM(D37:D46)</f>
        <v>0</v>
      </c>
      <c r="E47" s="873" t="s">
        <v>1061</v>
      </c>
      <c r="F47" s="874"/>
      <c r="G47" s="584">
        <f>'Development Budget 2'!E34</f>
        <v>0</v>
      </c>
    </row>
    <row r="49" spans="2:9" ht="20.25" customHeight="1">
      <c r="B49" s="131"/>
      <c r="E49" s="44"/>
      <c r="F49" s="870"/>
      <c r="G49" s="870"/>
      <c r="H49" s="870"/>
      <c r="I49" s="870"/>
    </row>
    <row r="50" spans="2:9" ht="39" customHeight="1">
      <c r="B50" s="871"/>
      <c r="C50" s="872"/>
      <c r="D50" s="872"/>
      <c r="E50" s="872"/>
      <c r="F50" s="871"/>
      <c r="G50" s="871"/>
      <c r="H50" s="11"/>
      <c r="I50" s="11"/>
    </row>
    <row r="51" spans="2:9">
      <c r="B51" s="132"/>
      <c r="C51" s="15"/>
      <c r="D51" s="8"/>
      <c r="E51" s="8"/>
      <c r="F51" s="674"/>
      <c r="G51" s="674"/>
      <c r="H51" s="133"/>
      <c r="I51" s="65"/>
    </row>
    <row r="52" spans="2:9">
      <c r="B52" s="132"/>
      <c r="C52" s="15"/>
      <c r="D52" s="8"/>
      <c r="E52" s="8"/>
      <c r="F52" s="674"/>
      <c r="G52" s="674"/>
      <c r="H52" s="133"/>
      <c r="I52" s="65"/>
    </row>
    <row r="53" spans="2:9">
      <c r="B53" s="132"/>
      <c r="D53" s="6"/>
      <c r="E53" s="6"/>
      <c r="F53" s="674"/>
      <c r="G53" s="674"/>
      <c r="H53" s="133"/>
      <c r="I53" s="65"/>
    </row>
    <row r="54" spans="2:9">
      <c r="B54" s="132"/>
      <c r="C54" s="15"/>
      <c r="D54" s="8"/>
      <c r="E54" s="8"/>
      <c r="F54" s="674"/>
      <c r="G54" s="674"/>
      <c r="H54" s="133"/>
      <c r="I54" s="65"/>
    </row>
  </sheetData>
  <sheetProtection algorithmName="SHA-512" hashValue="rtj0rSzRT3napLtfVpQJCMr3sVwlQhtJwRuPmSCiGH/7H9Wxk2NvCMm3sIDJggTz5HEYyRsD0Ps5+diZfJk2Ww==" saltValue="JSCkZnvshx8l+ReODl0yFg==" spinCount="100000" sheet="1" selectLockedCells="1"/>
  <sortState xmlns:xlrd2="http://schemas.microsoft.com/office/spreadsheetml/2017/richdata2" ref="F37:F42">
    <sortCondition ref="F37"/>
  </sortState>
  <mergeCells count="34">
    <mergeCell ref="E47:F47"/>
    <mergeCell ref="B11:C11"/>
    <mergeCell ref="B12:C12"/>
    <mergeCell ref="B13:C13"/>
    <mergeCell ref="S26:T26"/>
    <mergeCell ref="B24:C24"/>
    <mergeCell ref="B25:C25"/>
    <mergeCell ref="B26:C26"/>
    <mergeCell ref="S27:T27"/>
    <mergeCell ref="S28:T28"/>
    <mergeCell ref="B47:C47"/>
    <mergeCell ref="B46:C46"/>
    <mergeCell ref="B27:C27"/>
    <mergeCell ref="B28:C28"/>
    <mergeCell ref="B37:C37"/>
    <mergeCell ref="B39:C39"/>
    <mergeCell ref="F53:G53"/>
    <mergeCell ref="F54:G54"/>
    <mergeCell ref="F49:I49"/>
    <mergeCell ref="F50:G50"/>
    <mergeCell ref="B50:E50"/>
    <mergeCell ref="F51:G51"/>
    <mergeCell ref="F52:G52"/>
    <mergeCell ref="B19:C19"/>
    <mergeCell ref="B20:C20"/>
    <mergeCell ref="B21:C21"/>
    <mergeCell ref="B22:C22"/>
    <mergeCell ref="B23:C23"/>
    <mergeCell ref="B44:C44"/>
    <mergeCell ref="B40:C40"/>
    <mergeCell ref="B41:C41"/>
    <mergeCell ref="B36:C36"/>
    <mergeCell ref="B33:G34"/>
    <mergeCell ref="B38:C38"/>
  </mergeCells>
  <phoneticPr fontId="0" type="noConversion"/>
  <dataValidations disablePrompts="1" count="1">
    <dataValidation type="list" errorStyle="warning" showInputMessage="1" showErrorMessage="1" errorTitle="SmartDox" error="The value you entered for the dropdown is not valid." sqref="I40:I41 I37:I38" xr:uid="{483FB32F-6499-49FA-811E-71DF413D8F2F}">
      <formula1>SD_D_PL_FinancingType_Name</formula1>
    </dataValidation>
  </dataValidations>
  <printOptions horizontalCentered="1" verticalCentered="1" gridLinesSet="0"/>
  <pageMargins left="0.45" right="0.44" top="0.25" bottom="0.9" header="0" footer="0.5"/>
  <pageSetup scale="65" orientation="portrait" verticalDpi="4294967292" r:id="rId1"/>
  <headerFooter scaleWithDoc="0">
    <oddFooter>&amp;L&amp;"Arial Narrow,Italic"Housing Development Application&amp;C&amp;G&amp;R&amp;"Arial Narrow,Regular"&amp;A</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B1:M33"/>
  <sheetViews>
    <sheetView showGridLines="0" showRowColHeaders="0" showRuler="0" view="pageBreakPreview" topLeftCell="A17" zoomScaleNormal="100" zoomScaleSheetLayoutView="100" workbookViewId="0">
      <selection activeCell="K26" sqref="K26"/>
    </sheetView>
  </sheetViews>
  <sheetFormatPr defaultColWidth="9.33203125" defaultRowHeight="13.8"/>
  <cols>
    <col min="1" max="1" width="1.33203125" style="1" customWidth="1"/>
    <col min="2" max="2" width="56.44140625" style="1" customWidth="1"/>
    <col min="3" max="3" width="2" style="6" customWidth="1"/>
    <col min="4" max="4" width="16.33203125" style="6" customWidth="1"/>
    <col min="5" max="5" width="2.6640625" style="6" customWidth="1"/>
    <col min="6" max="6" width="16.33203125" style="6" customWidth="1"/>
    <col min="7" max="7" width="6.5546875" style="8" customWidth="1"/>
    <col min="8" max="8" width="7.33203125" style="1" hidden="1" customWidth="1"/>
    <col min="9" max="9" width="5.44140625" style="1" hidden="1" customWidth="1"/>
    <col min="10" max="13" width="9.33203125" style="1" hidden="1" customWidth="1"/>
    <col min="14" max="15" width="9.33203125" style="1" customWidth="1"/>
    <col min="16" max="16384" width="9.33203125" style="1"/>
  </cols>
  <sheetData>
    <row r="1" spans="2:12" ht="23.25" customHeight="1"/>
    <row r="2" spans="2:12" ht="15.6">
      <c r="B2" s="438" t="s">
        <v>18</v>
      </c>
      <c r="C2" s="439"/>
      <c r="D2" s="439"/>
      <c r="E2" s="439"/>
      <c r="F2" s="439"/>
    </row>
    <row r="3" spans="2:12" ht="15.6">
      <c r="B3" s="438" t="s">
        <v>19</v>
      </c>
      <c r="C3" s="439"/>
      <c r="D3" s="439"/>
      <c r="E3" s="439"/>
      <c r="F3" s="439"/>
    </row>
    <row r="4" spans="2:12" ht="15.6">
      <c r="B4" s="438"/>
      <c r="C4" s="439"/>
      <c r="D4" s="439"/>
      <c r="E4" s="439"/>
      <c r="F4" s="439"/>
    </row>
    <row r="5" spans="2:12" ht="14.4">
      <c r="B5" s="885" t="s">
        <v>718</v>
      </c>
      <c r="C5" s="886"/>
      <c r="D5" s="886"/>
      <c r="E5" s="886"/>
      <c r="F5" s="886"/>
      <c r="G5" s="886"/>
    </row>
    <row r="6" spans="2:12" ht="15" customHeight="1" thickBot="1"/>
    <row r="7" spans="2:12" s="7" customFormat="1" ht="25.2" customHeight="1" thickBot="1">
      <c r="B7" s="440" t="s">
        <v>20</v>
      </c>
      <c r="C7" s="441"/>
      <c r="D7" s="440" t="s">
        <v>21</v>
      </c>
      <c r="E7" s="441"/>
      <c r="F7" s="440" t="s">
        <v>22</v>
      </c>
      <c r="G7" s="442"/>
    </row>
    <row r="8" spans="2:12" ht="8.25" customHeight="1"/>
    <row r="9" spans="2:12" ht="25.2" customHeight="1">
      <c r="B9" s="6" t="s">
        <v>1072</v>
      </c>
      <c r="C9" s="9"/>
      <c r="D9" s="134">
        <f>'Unit Summary'!G57</f>
        <v>0</v>
      </c>
      <c r="E9" s="9"/>
      <c r="F9" s="134">
        <f>D9*12</f>
        <v>0</v>
      </c>
    </row>
    <row r="10" spans="2:12" ht="25.2" customHeight="1">
      <c r="B10" s="6" t="s">
        <v>378</v>
      </c>
      <c r="C10" s="9"/>
      <c r="D10" s="134">
        <f>Utility!L12</f>
        <v>0</v>
      </c>
      <c r="E10" s="9"/>
      <c r="F10" s="134">
        <f>D10*12</f>
        <v>0</v>
      </c>
      <c r="H10" s="110">
        <v>0</v>
      </c>
      <c r="I10" s="1" t="s">
        <v>467</v>
      </c>
    </row>
    <row r="11" spans="2:12" ht="25.2" customHeight="1" thickBot="1">
      <c r="B11" s="6" t="s">
        <v>2</v>
      </c>
      <c r="C11" s="9"/>
      <c r="D11" s="135">
        <f>SUM(D9:D10)</f>
        <v>0</v>
      </c>
      <c r="E11" s="9"/>
      <c r="F11" s="136">
        <f>SUM(F9:F10)</f>
        <v>0</v>
      </c>
    </row>
    <row r="12" spans="2:12" ht="25.2" customHeight="1" thickTop="1">
      <c r="B12" s="6" t="s">
        <v>604</v>
      </c>
      <c r="C12" s="6" t="s">
        <v>23</v>
      </c>
      <c r="D12" s="443">
        <f>D11*0.07</f>
        <v>0</v>
      </c>
      <c r="E12" s="6" t="s">
        <v>24</v>
      </c>
      <c r="F12" s="134">
        <f>D12*12</f>
        <v>0</v>
      </c>
      <c r="G12" s="8" t="s">
        <v>25</v>
      </c>
    </row>
    <row r="13" spans="2:12" ht="25.2" customHeight="1">
      <c r="B13" s="6" t="s">
        <v>542</v>
      </c>
      <c r="D13" s="134">
        <f>'Unit Summary'!K7</f>
        <v>0</v>
      </c>
      <c r="F13" s="134">
        <f>D13*12</f>
        <v>0</v>
      </c>
      <c r="L13" s="111"/>
    </row>
    <row r="14" spans="2:12" ht="25.2" customHeight="1" thickBot="1">
      <c r="B14" s="6" t="s">
        <v>26</v>
      </c>
      <c r="C14" s="9"/>
      <c r="D14" s="135">
        <f>(D11-D12)+D13</f>
        <v>0</v>
      </c>
      <c r="E14" s="9"/>
      <c r="F14" s="136">
        <f>F11-F12+F13</f>
        <v>0</v>
      </c>
    </row>
    <row r="15" spans="2:12" ht="25.2" customHeight="1" thickTop="1">
      <c r="B15" s="6" t="s">
        <v>530</v>
      </c>
      <c r="C15" s="6" t="s">
        <v>23</v>
      </c>
      <c r="D15" s="443">
        <f>F15/12</f>
        <v>0</v>
      </c>
      <c r="E15" s="6" t="s">
        <v>24</v>
      </c>
      <c r="F15" s="134">
        <f>'Operating Expenses'!H31</f>
        <v>0</v>
      </c>
      <c r="G15" s="8" t="s">
        <v>25</v>
      </c>
    </row>
    <row r="16" spans="2:12" ht="25.2" customHeight="1">
      <c r="B16" s="6" t="s">
        <v>531</v>
      </c>
      <c r="C16" s="6" t="s">
        <v>23</v>
      </c>
      <c r="D16" s="443">
        <f>F16/12</f>
        <v>0</v>
      </c>
      <c r="E16" s="6" t="s">
        <v>24</v>
      </c>
      <c r="F16" s="134">
        <f>'Operating Expenses'!H33</f>
        <v>0</v>
      </c>
      <c r="G16" s="8" t="s">
        <v>25</v>
      </c>
    </row>
    <row r="17" spans="2:9" ht="25.2" customHeight="1" thickBot="1">
      <c r="B17" s="6" t="s">
        <v>27</v>
      </c>
      <c r="C17" s="9"/>
      <c r="D17" s="135">
        <f>D14-D15-D16</f>
        <v>0</v>
      </c>
      <c r="E17" s="9"/>
      <c r="F17" s="135">
        <f>F14-F15-F16</f>
        <v>0</v>
      </c>
    </row>
    <row r="18" spans="2:9" ht="15" customHeight="1" thickTop="1">
      <c r="B18" s="6"/>
      <c r="D18" s="444"/>
      <c r="F18" s="444"/>
    </row>
    <row r="19" spans="2:9" ht="25.2" customHeight="1">
      <c r="B19" s="6" t="s">
        <v>121</v>
      </c>
      <c r="D19" s="451">
        <v>0</v>
      </c>
      <c r="F19" s="134">
        <f>D19*12</f>
        <v>0</v>
      </c>
      <c r="I19" s="113" t="str">
        <f>IF('Source of Funds'!D37&gt;0,'Cash Flow'!F19,"")</f>
        <v/>
      </c>
    </row>
    <row r="20" spans="2:9" ht="25.2" customHeight="1">
      <c r="B20" s="6" t="s">
        <v>105</v>
      </c>
      <c r="D20" s="445"/>
      <c r="F20" s="446" t="e">
        <f>F17/F19</f>
        <v>#DIV/0!</v>
      </c>
    </row>
    <row r="21" spans="2:9" ht="19.5" customHeight="1">
      <c r="B21" s="514" t="s">
        <v>965</v>
      </c>
      <c r="D21" s="451">
        <v>0</v>
      </c>
      <c r="F21" s="134" t="str">
        <f>IF(D21=0,"",(D21*12))</f>
        <v/>
      </c>
      <c r="I21" s="113" t="str">
        <f>+IF('Source of Funds'!D38&gt;0,'Cash Flow'!F21,"")</f>
        <v/>
      </c>
    </row>
    <row r="22" spans="2:9" ht="25.2" customHeight="1">
      <c r="B22" s="514" t="s">
        <v>965</v>
      </c>
      <c r="D22" s="451">
        <v>0</v>
      </c>
      <c r="F22" s="134" t="str">
        <f t="shared" ref="F22:F23" si="0">IF(D22=0,"",(D22*12))</f>
        <v/>
      </c>
      <c r="I22" s="113" t="str">
        <f>IF('Source of Funds'!D40&gt;0,'Cash Flow'!F22,"")</f>
        <v/>
      </c>
    </row>
    <row r="23" spans="2:9" ht="25.2" customHeight="1">
      <c r="B23" s="514" t="s">
        <v>965</v>
      </c>
      <c r="D23" s="451">
        <v>0</v>
      </c>
      <c r="F23" s="134" t="str">
        <f t="shared" si="0"/>
        <v/>
      </c>
      <c r="I23" s="113" t="str">
        <f>IF('Source of Funds'!D41&gt;0,'Cash Flow'!F23,"")</f>
        <v/>
      </c>
    </row>
    <row r="24" spans="2:9" ht="25.2" customHeight="1">
      <c r="B24" s="6" t="s">
        <v>106</v>
      </c>
      <c r="D24" s="445"/>
      <c r="E24" s="447"/>
      <c r="F24" s="446"/>
    </row>
    <row r="25" spans="2:9" ht="25.2" customHeight="1">
      <c r="B25" s="6"/>
      <c r="D25" s="444"/>
      <c r="F25" s="448"/>
    </row>
    <row r="26" spans="2:9" ht="25.2" customHeight="1" thickBot="1">
      <c r="B26" s="9" t="s">
        <v>717</v>
      </c>
      <c r="D26" s="449">
        <f>D17-D19-D21-D22-D23</f>
        <v>0</v>
      </c>
      <c r="E26" s="450"/>
      <c r="F26" s="449">
        <f>F17-SUM(F19,F21,F22,F23)</f>
        <v>0</v>
      </c>
    </row>
    <row r="27" spans="2:9" ht="15" customHeight="1" thickTop="1">
      <c r="B27" s="6"/>
    </row>
    <row r="28" spans="2:9" ht="13.5" customHeight="1">
      <c r="B28" s="6"/>
    </row>
    <row r="29" spans="2:9" ht="63" customHeight="1">
      <c r="B29" s="884"/>
      <c r="C29" s="884"/>
      <c r="D29" s="884"/>
      <c r="E29" s="884"/>
      <c r="F29" s="884"/>
      <c r="G29" s="884"/>
    </row>
    <row r="30" spans="2:9" ht="8.25" customHeight="1"/>
    <row r="31" spans="2:9" ht="31.5" customHeight="1">
      <c r="B31" s="884"/>
      <c r="C31" s="884"/>
      <c r="D31" s="884"/>
      <c r="E31" s="884"/>
      <c r="F31" s="884"/>
      <c r="G31" s="884"/>
    </row>
    <row r="32" spans="2:9" ht="34.5" customHeight="1">
      <c r="B32" s="44"/>
      <c r="C32" s="44"/>
      <c r="D32" s="44"/>
      <c r="E32" s="44"/>
      <c r="F32" s="44"/>
      <c r="G32" s="44"/>
    </row>
    <row r="33" spans="2:7" ht="34.5" customHeight="1">
      <c r="B33" s="44"/>
      <c r="C33" s="44"/>
      <c r="D33" s="44"/>
      <c r="E33" s="44"/>
      <c r="F33" s="44"/>
      <c r="G33" s="44"/>
    </row>
  </sheetData>
  <sheetProtection algorithmName="SHA-512" hashValue="oCxthJhuwyrc7vLnLuNxJqo+p/9aq6Us9Wuiita4iR75TNKKeFnczJCSkCmmcaGNUnT1sfZsnpVP4xr+k26Tyg==" saltValue="DUYNlqASaqjTsg0vRlqTug==" spinCount="100000" sheet="1" selectLockedCells="1"/>
  <mergeCells count="3">
    <mergeCell ref="B29:G29"/>
    <mergeCell ref="B31:G31"/>
    <mergeCell ref="B5:G5"/>
  </mergeCells>
  <phoneticPr fontId="0" type="noConversion"/>
  <printOptions horizontalCentered="1" verticalCentered="1" gridLinesSet="0"/>
  <pageMargins left="0.45" right="0.44" top="0" bottom="1" header="0" footer="0.5"/>
  <pageSetup scale="98" orientation="portrait" verticalDpi="300" r:id="rId1"/>
  <headerFooter scaleWithDoc="0">
    <oddFooter>&amp;L&amp;"Arial Narrow,Italic"Housing Development Application&amp;C&amp;G&amp;R&amp;"Arial Narrow,Regular"&amp;A</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2">
    <pageSetUpPr fitToPage="1"/>
  </sheetPr>
  <dimension ref="B1:G40"/>
  <sheetViews>
    <sheetView showGridLines="0" showRowColHeaders="0" showRuler="0" view="pageLayout" zoomScaleNormal="100" workbookViewId="0">
      <selection activeCell="K26" sqref="K26"/>
    </sheetView>
  </sheetViews>
  <sheetFormatPr defaultColWidth="9.33203125" defaultRowHeight="13.8"/>
  <cols>
    <col min="1" max="1" width="4.44140625" style="1" customWidth="1"/>
    <col min="2" max="2" width="10.33203125" style="6" customWidth="1"/>
    <col min="3" max="3" width="31.33203125" style="1" customWidth="1"/>
    <col min="4" max="4" width="22" style="1" customWidth="1"/>
    <col min="5" max="5" width="6.5546875" style="1" customWidth="1"/>
    <col min="6" max="6" width="14" style="1" customWidth="1"/>
    <col min="7" max="7" width="14.6640625" style="1" customWidth="1"/>
    <col min="8" max="16384" width="9.33203125" style="1"/>
  </cols>
  <sheetData>
    <row r="1" spans="2:7" ht="32.700000000000003" customHeight="1">
      <c r="B1" s="887" t="s">
        <v>61</v>
      </c>
      <c r="C1" s="887"/>
      <c r="D1" s="887"/>
      <c r="E1" s="887"/>
      <c r="F1" s="887"/>
    </row>
    <row r="2" spans="2:7" ht="13.2" customHeight="1">
      <c r="B2" s="452"/>
      <c r="C2" s="452"/>
      <c r="D2" s="453"/>
      <c r="E2" s="452"/>
      <c r="F2" s="452"/>
    </row>
    <row r="3" spans="2:7" ht="31.2" customHeight="1">
      <c r="B3" s="188" t="s">
        <v>93</v>
      </c>
      <c r="D3" s="454" t="s">
        <v>966</v>
      </c>
    </row>
    <row r="4" spans="2:7" ht="18.600000000000001" customHeight="1">
      <c r="B4" s="6" t="s">
        <v>98</v>
      </c>
      <c r="D4" s="191"/>
    </row>
    <row r="5" spans="2:7" ht="14.7" customHeight="1">
      <c r="C5" s="441" t="s">
        <v>9</v>
      </c>
      <c r="D5" s="519"/>
    </row>
    <row r="6" spans="2:7" ht="14.7" customHeight="1">
      <c r="C6" s="441" t="s">
        <v>67</v>
      </c>
      <c r="D6" s="519"/>
    </row>
    <row r="7" spans="2:7" ht="14.7" customHeight="1">
      <c r="C7" s="441" t="s">
        <v>10</v>
      </c>
      <c r="D7" s="519"/>
    </row>
    <row r="8" spans="2:7" ht="14.7" customHeight="1">
      <c r="C8" s="441" t="s">
        <v>11</v>
      </c>
      <c r="D8" s="519"/>
    </row>
    <row r="9" spans="2:7" ht="14.7" customHeight="1">
      <c r="C9" s="441" t="s">
        <v>12</v>
      </c>
      <c r="D9" s="519"/>
    </row>
    <row r="10" spans="2:7" ht="20.7" customHeight="1">
      <c r="B10" s="6" t="s">
        <v>97</v>
      </c>
      <c r="D10" s="455"/>
    </row>
    <row r="11" spans="2:7" ht="20.7" customHeight="1">
      <c r="B11" s="202" t="s">
        <v>92</v>
      </c>
      <c r="D11" s="456"/>
    </row>
    <row r="12" spans="2:7" ht="16.5" customHeight="1">
      <c r="C12" s="441" t="s">
        <v>14</v>
      </c>
      <c r="D12" s="517"/>
    </row>
    <row r="13" spans="2:7" ht="24.6" customHeight="1">
      <c r="B13" s="202" t="s">
        <v>87</v>
      </c>
      <c r="D13" s="455"/>
    </row>
    <row r="14" spans="2:7" ht="16.5" customHeight="1">
      <c r="C14" s="441" t="s">
        <v>14</v>
      </c>
      <c r="D14" s="518"/>
      <c r="E14" s="439" t="s">
        <v>41</v>
      </c>
    </row>
    <row r="15" spans="2:7" ht="18.600000000000001" customHeight="1">
      <c r="B15" s="396" t="s">
        <v>88</v>
      </c>
      <c r="D15" s="455"/>
      <c r="F15" s="457"/>
      <c r="G15" s="457"/>
    </row>
    <row r="16" spans="2:7" ht="16.5" customHeight="1">
      <c r="C16" s="441" t="s">
        <v>15</v>
      </c>
      <c r="D16" s="518"/>
      <c r="F16" s="352"/>
      <c r="G16" s="458"/>
    </row>
    <row r="17" spans="2:7" ht="16.5" customHeight="1">
      <c r="C17" s="441" t="s">
        <v>13</v>
      </c>
      <c r="D17" s="517"/>
      <c r="F17" s="352"/>
      <c r="G17" s="458"/>
    </row>
    <row r="18" spans="2:7" ht="16.5" customHeight="1">
      <c r="C18" s="441" t="s">
        <v>16</v>
      </c>
      <c r="D18" s="517"/>
      <c r="F18" s="352"/>
      <c r="G18" s="458"/>
    </row>
    <row r="19" spans="2:7" ht="18" customHeight="1">
      <c r="B19" s="888" t="s">
        <v>108</v>
      </c>
      <c r="C19" s="888"/>
      <c r="D19" s="459"/>
      <c r="F19" s="352"/>
      <c r="G19" s="458"/>
    </row>
    <row r="20" spans="2:7" ht="19.5" customHeight="1">
      <c r="C20" s="441" t="s">
        <v>28</v>
      </c>
      <c r="D20" s="517"/>
      <c r="F20" s="352"/>
      <c r="G20" s="458"/>
    </row>
    <row r="21" spans="2:7" ht="16.5" customHeight="1">
      <c r="C21" s="441" t="s">
        <v>29</v>
      </c>
      <c r="D21" s="517"/>
      <c r="F21" s="460"/>
      <c r="G21" s="457"/>
    </row>
    <row r="22" spans="2:7" ht="16.5" customHeight="1">
      <c r="C22" s="441" t="s">
        <v>14</v>
      </c>
      <c r="D22" s="517"/>
    </row>
    <row r="23" spans="2:7" ht="18.600000000000001" customHeight="1">
      <c r="B23" s="202" t="s">
        <v>89</v>
      </c>
      <c r="C23" s="4"/>
      <c r="D23" s="455"/>
    </row>
    <row r="24" spans="2:7" ht="18.600000000000001" customHeight="1">
      <c r="B24" s="4" t="s">
        <v>642</v>
      </c>
      <c r="C24" s="672"/>
      <c r="D24" s="672"/>
    </row>
    <row r="25" spans="2:7" ht="14.7" customHeight="1">
      <c r="C25" s="441" t="s">
        <v>91</v>
      </c>
      <c r="D25" s="517"/>
    </row>
    <row r="26" spans="2:7" ht="14.7" customHeight="1">
      <c r="C26" s="441" t="s">
        <v>40</v>
      </c>
      <c r="D26" s="517"/>
    </row>
    <row r="27" spans="2:7" ht="14.7" customHeight="1">
      <c r="C27" s="441" t="s">
        <v>8</v>
      </c>
      <c r="D27" s="517"/>
    </row>
    <row r="28" spans="2:7" ht="18.600000000000001" customHeight="1">
      <c r="B28" s="202" t="s">
        <v>90</v>
      </c>
      <c r="D28" s="455"/>
    </row>
    <row r="29" spans="2:7" ht="18.600000000000001" customHeight="1">
      <c r="B29" s="4" t="s">
        <v>642</v>
      </c>
      <c r="C29" s="672"/>
      <c r="D29" s="672"/>
    </row>
    <row r="30" spans="2:7" ht="14.7" customHeight="1">
      <c r="C30" s="441" t="s">
        <v>91</v>
      </c>
      <c r="D30" s="515"/>
    </row>
    <row r="31" spans="2:7" ht="14.7" customHeight="1">
      <c r="C31" s="441" t="s">
        <v>40</v>
      </c>
      <c r="D31" s="515"/>
    </row>
    <row r="32" spans="2:7" ht="14.7" customHeight="1">
      <c r="C32" s="441" t="s">
        <v>8</v>
      </c>
      <c r="D32" s="515"/>
    </row>
    <row r="33" spans="2:6" ht="16.95" customHeight="1">
      <c r="C33" s="441"/>
      <c r="D33" s="456"/>
    </row>
    <row r="34" spans="2:6" ht="18.600000000000001" customHeight="1">
      <c r="B34" s="396" t="s">
        <v>94</v>
      </c>
      <c r="C34" s="441"/>
      <c r="D34" s="517"/>
    </row>
    <row r="35" spans="2:6" s="7" customFormat="1" ht="18.600000000000001" customHeight="1">
      <c r="B35" s="396" t="s">
        <v>95</v>
      </c>
      <c r="D35" s="517"/>
    </row>
    <row r="36" spans="2:6" s="7" customFormat="1" ht="16.5" customHeight="1">
      <c r="B36" s="396" t="s">
        <v>394</v>
      </c>
      <c r="D36" s="518"/>
      <c r="E36" s="516"/>
    </row>
    <row r="37" spans="2:6" s="7" customFormat="1" ht="18.600000000000001" customHeight="1">
      <c r="B37" s="396" t="s">
        <v>96</v>
      </c>
      <c r="D37" s="517"/>
      <c r="E37" s="461"/>
      <c r="F37" s="1"/>
    </row>
    <row r="38" spans="2:6" s="7" customFormat="1" ht="18.600000000000001" customHeight="1">
      <c r="B38" s="441" t="s">
        <v>644</v>
      </c>
      <c r="C38" s="462"/>
      <c r="D38" s="517"/>
    </row>
    <row r="39" spans="2:6" ht="18.75" customHeight="1">
      <c r="B39" s="462"/>
      <c r="C39" s="462"/>
      <c r="D39" s="195"/>
      <c r="E39" s="195"/>
      <c r="F39" s="195"/>
    </row>
    <row r="40" spans="2:6">
      <c r="B40" s="286" t="s">
        <v>716</v>
      </c>
    </row>
  </sheetData>
  <sheetProtection algorithmName="SHA-512" hashValue="E4+nKrPmLjqJ9HJrQtjz23uRKnmXH0fXsvBjo0CJ/gvzu9aj2pUDhCPl9wig/W6ntya7vLTGBjM8LXMD/FNeDg==" saltValue="0GkL5ZyFCjrxBmXceb+7Cw==" spinCount="100000" sheet="1" selectLockedCells="1"/>
  <mergeCells count="4">
    <mergeCell ref="B1:F1"/>
    <mergeCell ref="B19:C19"/>
    <mergeCell ref="C24:D24"/>
    <mergeCell ref="C29:D29"/>
  </mergeCells>
  <phoneticPr fontId="0" type="noConversion"/>
  <printOptions horizontalCentered="1" verticalCentered="1"/>
  <pageMargins left="0.45" right="0.44" top="0" bottom="1" header="0" footer="0.5"/>
  <pageSetup scale="87" orientation="portrait" verticalDpi="4294967292" r:id="rId1"/>
  <headerFooter differentFirst="1" scaleWithDoc="0">
    <oddFooter>&amp;L&amp;"Arial Narrow,Italic"Housing Development Application&amp;C&amp;G&amp;R&amp;"Arial Narrow,Regular"&amp;A</oddFooter>
    <firstFooter>&amp;L&amp;"Arial Narrow,Italic"Housing Development Application&amp;C&amp;G&amp;R&amp;"Arial Narrow,Regular"&amp;A</firstFooter>
  </headerFooter>
  <drawing r:id="rId2"/>
  <legacyDrawingHF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P49"/>
  <sheetViews>
    <sheetView showGridLines="0" showRowColHeaders="0" showRuler="0" view="pageLayout" topLeftCell="A14" zoomScaleNormal="100" workbookViewId="0">
      <selection activeCell="I26" sqref="I26:L26"/>
    </sheetView>
  </sheetViews>
  <sheetFormatPr defaultRowHeight="12.6"/>
  <cols>
    <col min="1" max="1" width="2.6640625" customWidth="1"/>
    <col min="3" max="3" width="10.33203125" customWidth="1"/>
    <col min="4" max="4" width="19.44140625" customWidth="1"/>
    <col min="8" max="8" width="12" customWidth="1"/>
    <col min="12" max="12" width="10" customWidth="1"/>
    <col min="13" max="13" width="4.5546875" customWidth="1"/>
    <col min="14" max="14" width="7" customWidth="1"/>
    <col min="15" max="15" width="4.6640625" customWidth="1"/>
  </cols>
  <sheetData>
    <row r="2" spans="2:16" ht="13.8">
      <c r="B2" s="202" t="s">
        <v>367</v>
      </c>
      <c r="C2" s="221"/>
      <c r="D2" s="221"/>
      <c r="E2" s="221"/>
      <c r="F2" s="221"/>
      <c r="G2" s="221"/>
      <c r="H2" s="221"/>
      <c r="I2" s="221"/>
      <c r="J2" s="221"/>
      <c r="K2" s="221"/>
      <c r="L2" s="221"/>
      <c r="M2" s="221"/>
      <c r="N2" s="65"/>
      <c r="O2" s="1"/>
      <c r="P2" s="1"/>
    </row>
    <row r="3" spans="2:16" ht="16.5" customHeight="1">
      <c r="B3" s="667" t="s">
        <v>370</v>
      </c>
      <c r="C3" s="667"/>
      <c r="D3" s="667"/>
      <c r="E3" s="667"/>
      <c r="F3" s="667"/>
      <c r="G3" s="667"/>
      <c r="H3" s="667"/>
      <c r="I3" s="667"/>
      <c r="J3" s="65" t="s">
        <v>130</v>
      </c>
      <c r="K3" s="65" t="s">
        <v>131</v>
      </c>
      <c r="L3" s="65" t="s">
        <v>627</v>
      </c>
      <c r="M3" s="1"/>
    </row>
    <row r="4" spans="2:16" ht="13.8">
      <c r="B4" s="667"/>
      <c r="C4" s="667"/>
      <c r="D4" s="667"/>
      <c r="E4" s="667"/>
      <c r="F4" s="667"/>
      <c r="G4" s="667"/>
      <c r="H4" s="667"/>
      <c r="I4" s="667"/>
      <c r="J4" s="236"/>
      <c r="K4" s="236"/>
      <c r="L4" s="236"/>
    </row>
    <row r="5" spans="2:16" ht="16.5" customHeight="1">
      <c r="B5" s="716" t="s">
        <v>267</v>
      </c>
      <c r="C5" s="716"/>
      <c r="D5" s="716"/>
      <c r="E5" s="65" t="s">
        <v>614</v>
      </c>
      <c r="F5" s="65" t="s">
        <v>131</v>
      </c>
      <c r="G5" s="65" t="s">
        <v>627</v>
      </c>
      <c r="H5" s="1"/>
      <c r="I5" s="56"/>
      <c r="J5" s="56"/>
      <c r="K5" s="56"/>
      <c r="L5" s="56"/>
    </row>
    <row r="6" spans="2:16" ht="33.6" customHeight="1">
      <c r="B6" s="889" t="s">
        <v>369</v>
      </c>
      <c r="C6" s="889"/>
      <c r="D6" s="889"/>
      <c r="E6" s="889"/>
      <c r="F6" s="889"/>
      <c r="G6" s="889"/>
      <c r="H6" s="889"/>
      <c r="I6" s="889"/>
      <c r="J6" s="889"/>
      <c r="K6" s="889"/>
      <c r="L6" s="889"/>
      <c r="M6" s="260"/>
      <c r="N6" s="260"/>
      <c r="O6" s="1"/>
      <c r="P6" s="1"/>
    </row>
    <row r="7" spans="2:16" ht="14.4" thickBot="1">
      <c r="B7" s="1"/>
      <c r="C7" s="1"/>
      <c r="D7" s="1"/>
      <c r="E7" s="1"/>
      <c r="F7" s="6"/>
      <c r="G7" s="6"/>
      <c r="H7" s="1"/>
      <c r="I7" s="1"/>
      <c r="J7" s="1"/>
      <c r="K7" s="1"/>
      <c r="L7" s="1"/>
      <c r="M7" s="1"/>
      <c r="N7" s="65"/>
      <c r="O7" s="1"/>
      <c r="P7" s="1"/>
    </row>
    <row r="8" spans="2:16" ht="15.6">
      <c r="B8" s="463" t="s">
        <v>114</v>
      </c>
      <c r="C8" s="464"/>
      <c r="D8" s="464"/>
      <c r="E8" s="465"/>
      <c r="F8" s="465"/>
      <c r="G8" s="465"/>
      <c r="H8" s="465"/>
      <c r="I8" s="465"/>
      <c r="J8" s="465"/>
      <c r="K8" s="465"/>
      <c r="L8" s="466"/>
    </row>
    <row r="9" spans="2:16" ht="13.8">
      <c r="B9" s="915"/>
      <c r="C9" s="811"/>
      <c r="D9" s="811"/>
      <c r="E9" s="811"/>
      <c r="F9" s="811"/>
      <c r="G9" s="811"/>
      <c r="H9" s="811"/>
      <c r="I9" s="811"/>
      <c r="J9" s="811"/>
      <c r="K9" s="811"/>
      <c r="L9" s="916"/>
    </row>
    <row r="10" spans="2:16" ht="13.8">
      <c r="B10" s="913" t="s">
        <v>112</v>
      </c>
      <c r="C10" s="914"/>
      <c r="D10" s="914"/>
      <c r="E10" s="914"/>
      <c r="F10" s="912">
        <v>0</v>
      </c>
      <c r="G10" s="912"/>
      <c r="H10" s="467"/>
      <c r="I10" s="468"/>
      <c r="J10" s="468"/>
      <c r="K10" s="468" t="s">
        <v>111</v>
      </c>
      <c r="L10" s="469">
        <f>F10*0.25</f>
        <v>0</v>
      </c>
    </row>
    <row r="11" spans="2:16" ht="13.8">
      <c r="B11" s="470"/>
      <c r="C11" s="471"/>
      <c r="D11" s="471"/>
      <c r="E11" s="471"/>
      <c r="F11" s="471"/>
      <c r="G11" s="472"/>
      <c r="H11" s="472"/>
      <c r="I11" s="468"/>
      <c r="J11" s="468"/>
      <c r="K11" s="473"/>
      <c r="L11" s="474"/>
    </row>
    <row r="12" spans="2:16" ht="15" thickBot="1">
      <c r="B12" s="475" t="s">
        <v>605</v>
      </c>
      <c r="C12" s="476"/>
      <c r="D12" s="476"/>
      <c r="E12" s="476"/>
      <c r="F12" s="476"/>
      <c r="G12" s="476"/>
      <c r="H12" s="476"/>
      <c r="I12" s="476"/>
      <c r="J12" s="476"/>
      <c r="K12" s="476"/>
      <c r="L12" s="477"/>
    </row>
    <row r="13" spans="2:16" ht="14.4" thickBot="1">
      <c r="B13" s="932" t="s">
        <v>113</v>
      </c>
      <c r="C13" s="931"/>
      <c r="D13" s="478" t="s">
        <v>613</v>
      </c>
      <c r="E13" s="897" t="s">
        <v>3</v>
      </c>
      <c r="F13" s="898"/>
      <c r="G13" s="931"/>
      <c r="H13" s="479" t="s">
        <v>0</v>
      </c>
      <c r="I13" s="897" t="s">
        <v>36</v>
      </c>
      <c r="J13" s="898"/>
      <c r="K13" s="898"/>
      <c r="L13" s="899"/>
    </row>
    <row r="14" spans="2:16" ht="30.75" customHeight="1">
      <c r="B14" s="890"/>
      <c r="C14" s="891"/>
      <c r="D14" s="499"/>
      <c r="E14" s="892">
        <v>0</v>
      </c>
      <c r="F14" s="893"/>
      <c r="G14" s="894"/>
      <c r="H14" s="480" t="e">
        <f>E14/F10</f>
        <v>#DIV/0!</v>
      </c>
      <c r="I14" s="906"/>
      <c r="J14" s="907"/>
      <c r="K14" s="907"/>
      <c r="L14" s="908"/>
    </row>
    <row r="15" spans="2:16" ht="30.75" customHeight="1">
      <c r="B15" s="895"/>
      <c r="C15" s="896"/>
      <c r="D15" s="500"/>
      <c r="E15" s="928">
        <v>0</v>
      </c>
      <c r="F15" s="929"/>
      <c r="G15" s="930"/>
      <c r="H15" s="481" t="e">
        <f>E15/F10</f>
        <v>#DIV/0!</v>
      </c>
      <c r="I15" s="903"/>
      <c r="J15" s="904"/>
      <c r="K15" s="904"/>
      <c r="L15" s="905"/>
    </row>
    <row r="16" spans="2:16" ht="30.75" customHeight="1">
      <c r="B16" s="895"/>
      <c r="C16" s="896"/>
      <c r="D16" s="500"/>
      <c r="E16" s="928">
        <v>0</v>
      </c>
      <c r="F16" s="929"/>
      <c r="G16" s="930"/>
      <c r="H16" s="481" t="e">
        <f>E16/F10</f>
        <v>#DIV/0!</v>
      </c>
      <c r="I16" s="903"/>
      <c r="J16" s="904"/>
      <c r="K16" s="904"/>
      <c r="L16" s="905"/>
    </row>
    <row r="17" spans="2:12" ht="30.75" customHeight="1">
      <c r="B17" s="895"/>
      <c r="C17" s="896"/>
      <c r="D17" s="500"/>
      <c r="E17" s="928">
        <v>0</v>
      </c>
      <c r="F17" s="929"/>
      <c r="G17" s="930"/>
      <c r="H17" s="482" t="e">
        <f>E17/F10</f>
        <v>#DIV/0!</v>
      </c>
      <c r="I17" s="903"/>
      <c r="J17" s="904"/>
      <c r="K17" s="904"/>
      <c r="L17" s="905"/>
    </row>
    <row r="18" spans="2:12" ht="30.75" customHeight="1">
      <c r="B18" s="895"/>
      <c r="C18" s="896"/>
      <c r="D18" s="500"/>
      <c r="E18" s="928">
        <v>0</v>
      </c>
      <c r="F18" s="929"/>
      <c r="G18" s="930"/>
      <c r="H18" s="482" t="e">
        <f>E18/F10</f>
        <v>#DIV/0!</v>
      </c>
      <c r="I18" s="903"/>
      <c r="J18" s="904"/>
      <c r="K18" s="904"/>
      <c r="L18" s="905"/>
    </row>
    <row r="19" spans="2:12" ht="30.75" customHeight="1" thickBot="1">
      <c r="B19" s="920"/>
      <c r="C19" s="921"/>
      <c r="D19" s="501"/>
      <c r="E19" s="965">
        <v>0</v>
      </c>
      <c r="F19" s="966"/>
      <c r="G19" s="967"/>
      <c r="H19" s="483" t="e">
        <f>E19/F10</f>
        <v>#DIV/0!</v>
      </c>
      <c r="I19" s="900"/>
      <c r="J19" s="901"/>
      <c r="K19" s="901"/>
      <c r="L19" s="902"/>
    </row>
    <row r="20" spans="2:12" ht="14.4" thickBot="1">
      <c r="B20" s="933" t="s">
        <v>1</v>
      </c>
      <c r="C20" s="934"/>
      <c r="D20" s="484"/>
      <c r="E20" s="917">
        <f>SUM(E14:G19)</f>
        <v>0</v>
      </c>
      <c r="F20" s="918"/>
      <c r="G20" s="919"/>
      <c r="H20" s="485" t="e">
        <f>SUM(H14:H19)</f>
        <v>#DIV/0!</v>
      </c>
      <c r="I20" s="940"/>
      <c r="J20" s="941"/>
      <c r="K20" s="941"/>
      <c r="L20" s="942"/>
    </row>
    <row r="21" spans="2:12" ht="13.8">
      <c r="B21" s="221"/>
      <c r="C21" s="473"/>
      <c r="D21" s="473"/>
      <c r="E21" s="221"/>
      <c r="F21" s="221"/>
      <c r="G21" s="486"/>
      <c r="H21" s="486"/>
      <c r="I21" s="221"/>
      <c r="J21" s="221"/>
      <c r="K21" s="221"/>
      <c r="L21" s="221"/>
    </row>
    <row r="22" spans="2:12" ht="14.4" thickBot="1">
      <c r="B22" s="487" t="s">
        <v>715</v>
      </c>
      <c r="C22" s="476"/>
      <c r="D22" s="476"/>
      <c r="E22" s="488"/>
      <c r="F22" s="488"/>
      <c r="G22" s="489"/>
      <c r="H22" s="489"/>
      <c r="I22" s="490"/>
      <c r="J22" s="491"/>
      <c r="K22" s="491"/>
      <c r="L22" s="491"/>
    </row>
    <row r="23" spans="2:12" ht="28.2" thickBot="1">
      <c r="B23" s="922" t="s">
        <v>5</v>
      </c>
      <c r="C23" s="923"/>
      <c r="D23" s="924"/>
      <c r="E23" s="943" t="s">
        <v>4</v>
      </c>
      <c r="F23" s="923"/>
      <c r="G23" s="924"/>
      <c r="H23" s="492" t="s">
        <v>150</v>
      </c>
      <c r="I23" s="947" t="s">
        <v>36</v>
      </c>
      <c r="J23" s="948"/>
      <c r="K23" s="948"/>
      <c r="L23" s="949"/>
    </row>
    <row r="24" spans="2:12" ht="30.75" customHeight="1">
      <c r="B24" s="925"/>
      <c r="C24" s="926"/>
      <c r="D24" s="927"/>
      <c r="E24" s="960">
        <v>0</v>
      </c>
      <c r="F24" s="961"/>
      <c r="G24" s="962"/>
      <c r="H24" s="502"/>
      <c r="I24" s="906"/>
      <c r="J24" s="907"/>
      <c r="K24" s="907"/>
      <c r="L24" s="908"/>
    </row>
    <row r="25" spans="2:12" ht="30.75" customHeight="1">
      <c r="B25" s="909"/>
      <c r="C25" s="910"/>
      <c r="D25" s="911"/>
      <c r="E25" s="944">
        <v>0</v>
      </c>
      <c r="F25" s="945"/>
      <c r="G25" s="946"/>
      <c r="H25" s="503"/>
      <c r="I25" s="903"/>
      <c r="J25" s="904"/>
      <c r="K25" s="904"/>
      <c r="L25" s="905"/>
    </row>
    <row r="26" spans="2:12" ht="30.75" customHeight="1">
      <c r="B26" s="909"/>
      <c r="C26" s="910"/>
      <c r="D26" s="911"/>
      <c r="E26" s="944">
        <v>0</v>
      </c>
      <c r="F26" s="945"/>
      <c r="G26" s="946"/>
      <c r="H26" s="504"/>
      <c r="I26" s="903"/>
      <c r="J26" s="904"/>
      <c r="K26" s="904"/>
      <c r="L26" s="905"/>
    </row>
    <row r="27" spans="2:12" ht="30.75" customHeight="1">
      <c r="B27" s="909"/>
      <c r="C27" s="910"/>
      <c r="D27" s="911"/>
      <c r="E27" s="944">
        <v>0</v>
      </c>
      <c r="F27" s="945"/>
      <c r="G27" s="946"/>
      <c r="H27" s="504"/>
      <c r="I27" s="903"/>
      <c r="J27" s="904"/>
      <c r="K27" s="904"/>
      <c r="L27" s="905"/>
    </row>
    <row r="28" spans="2:12" ht="30.75" customHeight="1">
      <c r="B28" s="909"/>
      <c r="C28" s="910"/>
      <c r="D28" s="911"/>
      <c r="E28" s="944">
        <v>0</v>
      </c>
      <c r="F28" s="945"/>
      <c r="G28" s="946"/>
      <c r="H28" s="504"/>
      <c r="I28" s="903"/>
      <c r="J28" s="904"/>
      <c r="K28" s="904"/>
      <c r="L28" s="905"/>
    </row>
    <row r="29" spans="2:12" ht="30.75" customHeight="1">
      <c r="B29" s="909"/>
      <c r="C29" s="910"/>
      <c r="D29" s="911"/>
      <c r="E29" s="944"/>
      <c r="F29" s="945"/>
      <c r="G29" s="946"/>
      <c r="H29" s="504"/>
      <c r="I29" s="903"/>
      <c r="J29" s="904"/>
      <c r="K29" s="904"/>
      <c r="L29" s="905"/>
    </row>
    <row r="30" spans="2:12" ht="30.75" customHeight="1">
      <c r="B30" s="909"/>
      <c r="C30" s="910"/>
      <c r="D30" s="911"/>
      <c r="E30" s="944"/>
      <c r="F30" s="945"/>
      <c r="G30" s="946"/>
      <c r="H30" s="505" t="s">
        <v>41</v>
      </c>
      <c r="I30" s="938"/>
      <c r="J30" s="910"/>
      <c r="K30" s="910"/>
      <c r="L30" s="939"/>
    </row>
    <row r="31" spans="2:12" ht="30.75" customHeight="1" thickBot="1">
      <c r="B31" s="963"/>
      <c r="C31" s="936"/>
      <c r="D31" s="964"/>
      <c r="E31" s="957">
        <v>0</v>
      </c>
      <c r="F31" s="958"/>
      <c r="G31" s="959"/>
      <c r="H31" s="506" t="s">
        <v>41</v>
      </c>
      <c r="I31" s="935"/>
      <c r="J31" s="936"/>
      <c r="K31" s="936"/>
      <c r="L31" s="937"/>
    </row>
    <row r="32" spans="2:12" ht="14.4" thickBot="1">
      <c r="B32" s="933" t="s">
        <v>6</v>
      </c>
      <c r="C32" s="934"/>
      <c r="D32" s="493"/>
      <c r="E32" s="494"/>
      <c r="F32" s="494"/>
      <c r="G32" s="495">
        <f>SUM(E24:G31)</f>
        <v>0</v>
      </c>
      <c r="H32" s="496" t="s">
        <v>41</v>
      </c>
      <c r="I32" s="940"/>
      <c r="J32" s="941"/>
      <c r="K32" s="941"/>
      <c r="L32" s="942"/>
    </row>
    <row r="33" spans="2:12" ht="8.25" customHeight="1">
      <c r="B33" s="471"/>
      <c r="C33" s="471"/>
      <c r="D33" s="471"/>
      <c r="E33" s="29"/>
      <c r="F33" s="29"/>
      <c r="G33" s="497"/>
      <c r="H33" s="498"/>
      <c r="I33" s="498"/>
      <c r="J33" s="498"/>
      <c r="K33" s="498"/>
      <c r="L33" s="498"/>
    </row>
    <row r="34" spans="2:12" ht="14.4" thickBot="1">
      <c r="B34" s="956" t="s">
        <v>625</v>
      </c>
      <c r="C34" s="956"/>
      <c r="D34" s="956"/>
      <c r="E34" s="956"/>
      <c r="F34" s="956"/>
      <c r="G34" s="956"/>
      <c r="H34" s="956"/>
      <c r="I34" s="956"/>
      <c r="J34" s="221"/>
      <c r="K34" s="221"/>
      <c r="L34" s="221"/>
    </row>
    <row r="35" spans="2:12" ht="14.4" customHeight="1">
      <c r="B35" s="950"/>
      <c r="C35" s="951"/>
      <c r="D35" s="951"/>
      <c r="E35" s="951"/>
      <c r="F35" s="951"/>
      <c r="G35" s="951"/>
      <c r="H35" s="951"/>
      <c r="I35" s="951"/>
      <c r="J35" s="951"/>
      <c r="K35" s="951"/>
      <c r="L35" s="952"/>
    </row>
    <row r="36" spans="2:12" ht="13.2" thickBot="1">
      <c r="B36" s="953"/>
      <c r="C36" s="954"/>
      <c r="D36" s="954"/>
      <c r="E36" s="954"/>
      <c r="F36" s="954"/>
      <c r="G36" s="954"/>
      <c r="H36" s="954"/>
      <c r="I36" s="954"/>
      <c r="J36" s="954"/>
      <c r="K36" s="954"/>
      <c r="L36" s="955"/>
    </row>
    <row r="38" spans="2:12" ht="13.8">
      <c r="B38" s="885" t="s">
        <v>1021</v>
      </c>
      <c r="C38" s="885"/>
      <c r="D38" s="885"/>
      <c r="E38" s="522" t="s">
        <v>614</v>
      </c>
      <c r="F38" s="522" t="s">
        <v>131</v>
      </c>
      <c r="G38" s="886" t="s">
        <v>1058</v>
      </c>
      <c r="H38" s="886"/>
      <c r="I38" s="886"/>
      <c r="J38" s="886"/>
      <c r="K38" s="886"/>
      <c r="L38" s="886"/>
    </row>
    <row r="39" spans="2:12" ht="13.2" customHeight="1">
      <c r="B39" s="580"/>
      <c r="C39" s="580"/>
      <c r="D39" s="580"/>
      <c r="E39" s="580"/>
      <c r="F39" s="580"/>
      <c r="G39" s="580"/>
      <c r="H39" s="580"/>
      <c r="I39" s="580"/>
      <c r="J39" s="580"/>
      <c r="K39" s="580"/>
      <c r="L39" s="580"/>
    </row>
    <row r="40" spans="2:12" ht="12.6" customHeight="1">
      <c r="B40" s="580"/>
      <c r="C40" s="580"/>
      <c r="D40" s="580"/>
      <c r="E40" s="580"/>
      <c r="F40" s="580"/>
      <c r="G40" s="580"/>
      <c r="H40" s="580"/>
      <c r="I40" s="580"/>
      <c r="J40" s="580"/>
      <c r="K40" s="580"/>
      <c r="L40" s="580"/>
    </row>
    <row r="41" spans="2:12" ht="12.6" customHeight="1">
      <c r="B41" s="580"/>
      <c r="C41" s="580"/>
      <c r="D41" s="580"/>
      <c r="E41" s="580"/>
      <c r="F41" s="580"/>
      <c r="G41" s="580"/>
      <c r="H41" s="580"/>
      <c r="I41" s="580"/>
      <c r="J41" s="580"/>
      <c r="K41" s="580"/>
      <c r="L41" s="580"/>
    </row>
    <row r="42" spans="2:12" ht="12.6" customHeight="1">
      <c r="B42" s="580"/>
      <c r="C42" s="580"/>
      <c r="D42" s="580"/>
      <c r="E42" s="580"/>
      <c r="F42" s="580"/>
      <c r="G42" s="580"/>
      <c r="H42" s="580"/>
      <c r="I42" s="580"/>
      <c r="J42" s="580"/>
      <c r="K42" s="580"/>
      <c r="L42" s="580"/>
    </row>
    <row r="43" spans="2:12" ht="12.6" customHeight="1">
      <c r="B43" s="580"/>
      <c r="C43" s="580"/>
      <c r="D43" s="580"/>
      <c r="E43" s="580"/>
      <c r="F43" s="580"/>
      <c r="G43" s="580"/>
      <c r="H43" s="580"/>
      <c r="I43" s="580"/>
      <c r="J43" s="580"/>
      <c r="K43" s="580"/>
      <c r="L43" s="580"/>
    </row>
    <row r="44" spans="2:12" ht="12.6" customHeight="1">
      <c r="B44" s="580"/>
      <c r="C44" s="580"/>
      <c r="D44" s="580"/>
      <c r="E44" s="580"/>
      <c r="F44" s="580"/>
      <c r="G44" s="580"/>
      <c r="H44" s="580"/>
      <c r="I44" s="580"/>
      <c r="J44" s="580"/>
      <c r="K44" s="580"/>
      <c r="L44" s="580"/>
    </row>
    <row r="45" spans="2:12" ht="12.6" customHeight="1">
      <c r="B45" s="580"/>
      <c r="C45" s="580"/>
      <c r="D45" s="580"/>
      <c r="E45" s="580"/>
      <c r="F45" s="580"/>
      <c r="G45" s="580"/>
      <c r="H45" s="580"/>
      <c r="I45" s="580"/>
      <c r="J45" s="580"/>
      <c r="K45" s="580"/>
      <c r="L45" s="580"/>
    </row>
    <row r="46" spans="2:12" ht="12.6" customHeight="1">
      <c r="B46" s="580"/>
      <c r="C46" s="580"/>
      <c r="D46" s="580"/>
      <c r="E46" s="580"/>
      <c r="F46" s="580"/>
      <c r="G46" s="580"/>
      <c r="H46" s="580"/>
      <c r="I46" s="580"/>
      <c r="J46" s="580"/>
      <c r="K46" s="580"/>
      <c r="L46" s="580"/>
    </row>
    <row r="47" spans="2:12" ht="12.6" customHeight="1">
      <c r="B47" s="580"/>
      <c r="C47" s="580"/>
      <c r="D47" s="580"/>
      <c r="E47" s="580"/>
      <c r="F47" s="580"/>
      <c r="G47" s="580"/>
      <c r="H47" s="580"/>
      <c r="I47" s="580"/>
      <c r="J47" s="580"/>
      <c r="K47" s="580"/>
      <c r="L47" s="580"/>
    </row>
    <row r="48" spans="2:12" ht="12.6" customHeight="1">
      <c r="B48" s="580"/>
      <c r="C48" s="580"/>
      <c r="D48" s="580"/>
      <c r="E48" s="580"/>
      <c r="F48" s="580"/>
      <c r="G48" s="580"/>
      <c r="H48" s="580"/>
      <c r="I48" s="580"/>
      <c r="J48" s="580"/>
      <c r="K48" s="580"/>
      <c r="L48" s="580"/>
    </row>
    <row r="49" spans="2:12" ht="13.2" customHeight="1">
      <c r="B49" s="580"/>
      <c r="C49" s="580"/>
      <c r="D49" s="580"/>
      <c r="E49" s="580"/>
      <c r="F49" s="580"/>
      <c r="G49" s="580"/>
      <c r="H49" s="580"/>
      <c r="I49" s="580"/>
      <c r="J49" s="580"/>
      <c r="K49" s="580"/>
      <c r="L49" s="580"/>
    </row>
  </sheetData>
  <sheetProtection algorithmName="SHA-512" hashValue="5NrA53vrZN9ysuFByouNlr98gPRi0jnrQVgQfgyMZ5/zIGG9zn284xMk2chl2OpuMQbSsa7uladWiM2k38sSNw==" saltValue="nYEPIagS7Fmk9/JWHB9yCg==" spinCount="100000" sheet="1" selectLockedCells="1"/>
  <mergeCells count="63">
    <mergeCell ref="G38:L38"/>
    <mergeCell ref="B35:L36"/>
    <mergeCell ref="I29:L29"/>
    <mergeCell ref="E30:G30"/>
    <mergeCell ref="E15:G15"/>
    <mergeCell ref="E16:G16"/>
    <mergeCell ref="B34:I34"/>
    <mergeCell ref="B20:C20"/>
    <mergeCell ref="E31:G31"/>
    <mergeCell ref="E28:G28"/>
    <mergeCell ref="E24:G24"/>
    <mergeCell ref="E25:G25"/>
    <mergeCell ref="B30:D30"/>
    <mergeCell ref="B31:D31"/>
    <mergeCell ref="E19:G19"/>
    <mergeCell ref="B16:C16"/>
    <mergeCell ref="I20:L20"/>
    <mergeCell ref="E23:G23"/>
    <mergeCell ref="E26:G26"/>
    <mergeCell ref="E27:G27"/>
    <mergeCell ref="E29:G29"/>
    <mergeCell ref="I24:L24"/>
    <mergeCell ref="I23:L23"/>
    <mergeCell ref="I26:L26"/>
    <mergeCell ref="I25:L25"/>
    <mergeCell ref="B32:C32"/>
    <mergeCell ref="I27:L27"/>
    <mergeCell ref="I28:L28"/>
    <mergeCell ref="I31:L31"/>
    <mergeCell ref="I30:L30"/>
    <mergeCell ref="I32:L32"/>
    <mergeCell ref="B3:I4"/>
    <mergeCell ref="B28:D28"/>
    <mergeCell ref="B29:D29"/>
    <mergeCell ref="F10:G10"/>
    <mergeCell ref="B10:E10"/>
    <mergeCell ref="B9:L9"/>
    <mergeCell ref="B17:C17"/>
    <mergeCell ref="E20:G20"/>
    <mergeCell ref="B18:C18"/>
    <mergeCell ref="B19:C19"/>
    <mergeCell ref="B23:D23"/>
    <mergeCell ref="B24:D24"/>
    <mergeCell ref="E17:G17"/>
    <mergeCell ref="E18:G18"/>
    <mergeCell ref="E13:G13"/>
    <mergeCell ref="B13:C13"/>
    <mergeCell ref="B38:D38"/>
    <mergeCell ref="B6:L6"/>
    <mergeCell ref="B5:D5"/>
    <mergeCell ref="B14:C14"/>
    <mergeCell ref="E14:G14"/>
    <mergeCell ref="B15:C15"/>
    <mergeCell ref="I13:L13"/>
    <mergeCell ref="I19:L19"/>
    <mergeCell ref="I17:L17"/>
    <mergeCell ref="I18:L18"/>
    <mergeCell ref="I14:L14"/>
    <mergeCell ref="I15:L15"/>
    <mergeCell ref="I16:L16"/>
    <mergeCell ref="B25:D25"/>
    <mergeCell ref="B26:D26"/>
    <mergeCell ref="B27:D27"/>
  </mergeCells>
  <pageMargins left="0.7" right="0.7" top="0.75" bottom="0.75" header="0.3" footer="0.3"/>
  <pageSetup scale="76" orientation="portrait" r:id="rId1"/>
  <headerFooter differentFirst="1" scaleWithDoc="0">
    <oddFooter>&amp;L&amp;"Arial Narrow,Italic"Housing Development Application&amp;C&amp;G&amp;R&amp;"Arial Narrow,Regular"&amp;A</oddFooter>
    <firstFooter>&amp;L&amp;"Arial Narrow,Italic"Housing Development Application&amp;C&amp;G&amp;R&amp;"Arial Narrow,Regular"&amp;A</first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80589" r:id="rId5" name="Check Box 13">
              <controlPr defaultSize="0" autoFill="0" autoLine="0" autoPict="0" altText="Placed in Service">
                <anchor moveWithCells="1">
                  <from>
                    <xdr:col>8</xdr:col>
                    <xdr:colOff>571500</xdr:colOff>
                    <xdr:row>1</xdr:row>
                    <xdr:rowOff>190500</xdr:rowOff>
                  </from>
                  <to>
                    <xdr:col>9</xdr:col>
                    <xdr:colOff>175260</xdr:colOff>
                    <xdr:row>3</xdr:row>
                    <xdr:rowOff>22860</xdr:rowOff>
                  </to>
                </anchor>
              </controlPr>
            </control>
          </mc:Choice>
        </mc:AlternateContent>
        <mc:AlternateContent xmlns:mc="http://schemas.openxmlformats.org/markup-compatibility/2006">
          <mc:Choice Requires="x14">
            <control shapeId="280590" r:id="rId6" name="Check Box 14">
              <controlPr defaultSize="0" autoFill="0" autoLine="0" autoPict="0" altText="Placed in Service">
                <anchor moveWithCells="1">
                  <from>
                    <xdr:col>3</xdr:col>
                    <xdr:colOff>1257300</xdr:colOff>
                    <xdr:row>3</xdr:row>
                    <xdr:rowOff>213360</xdr:rowOff>
                  </from>
                  <to>
                    <xdr:col>4</xdr:col>
                    <xdr:colOff>213360</xdr:colOff>
                    <xdr:row>5</xdr:row>
                    <xdr:rowOff>0</xdr:rowOff>
                  </to>
                </anchor>
              </controlPr>
            </control>
          </mc:Choice>
        </mc:AlternateContent>
        <mc:AlternateContent xmlns:mc="http://schemas.openxmlformats.org/markup-compatibility/2006">
          <mc:Choice Requires="x14">
            <control shapeId="280591" r:id="rId7" name="Check Box 15">
              <controlPr defaultSize="0" autoFill="0" autoLine="0" autoPict="0" altText="Placed in Service">
                <anchor moveWithCells="1">
                  <from>
                    <xdr:col>9</xdr:col>
                    <xdr:colOff>571500</xdr:colOff>
                    <xdr:row>2</xdr:row>
                    <xdr:rowOff>30480</xdr:rowOff>
                  </from>
                  <to>
                    <xdr:col>10</xdr:col>
                    <xdr:colOff>213360</xdr:colOff>
                    <xdr:row>2</xdr:row>
                    <xdr:rowOff>213360</xdr:rowOff>
                  </to>
                </anchor>
              </controlPr>
            </control>
          </mc:Choice>
        </mc:AlternateContent>
        <mc:AlternateContent xmlns:mc="http://schemas.openxmlformats.org/markup-compatibility/2006">
          <mc:Choice Requires="x14">
            <control shapeId="280592" r:id="rId8" name="Check Box 16">
              <controlPr defaultSize="0" autoFill="0" autoLine="0" autoPict="0" altText="Placed in Service">
                <anchor moveWithCells="1">
                  <from>
                    <xdr:col>4</xdr:col>
                    <xdr:colOff>594360</xdr:colOff>
                    <xdr:row>3</xdr:row>
                    <xdr:rowOff>175260</xdr:rowOff>
                  </from>
                  <to>
                    <xdr:col>5</xdr:col>
                    <xdr:colOff>266700</xdr:colOff>
                    <xdr:row>5</xdr:row>
                    <xdr:rowOff>30480</xdr:rowOff>
                  </to>
                </anchor>
              </controlPr>
            </control>
          </mc:Choice>
        </mc:AlternateContent>
        <mc:AlternateContent xmlns:mc="http://schemas.openxmlformats.org/markup-compatibility/2006">
          <mc:Choice Requires="x14">
            <control shapeId="280594" r:id="rId9" name="Check Box 18">
              <controlPr defaultSize="0" autoFill="0" autoLine="0" autoPict="0" altText="Placed in Service">
                <anchor moveWithCells="1">
                  <from>
                    <xdr:col>10</xdr:col>
                    <xdr:colOff>571500</xdr:colOff>
                    <xdr:row>2</xdr:row>
                    <xdr:rowOff>30480</xdr:rowOff>
                  </from>
                  <to>
                    <xdr:col>11</xdr:col>
                    <xdr:colOff>213360</xdr:colOff>
                    <xdr:row>2</xdr:row>
                    <xdr:rowOff>213360</xdr:rowOff>
                  </to>
                </anchor>
              </controlPr>
            </control>
          </mc:Choice>
        </mc:AlternateContent>
        <mc:AlternateContent xmlns:mc="http://schemas.openxmlformats.org/markup-compatibility/2006">
          <mc:Choice Requires="x14">
            <control shapeId="280595" r:id="rId10" name="Check Box 19">
              <controlPr defaultSize="0" autoFill="0" autoLine="0" autoPict="0" altText="Placed in Service">
                <anchor moveWithCells="1">
                  <from>
                    <xdr:col>5</xdr:col>
                    <xdr:colOff>571500</xdr:colOff>
                    <xdr:row>4</xdr:row>
                    <xdr:rowOff>30480</xdr:rowOff>
                  </from>
                  <to>
                    <xdr:col>6</xdr:col>
                    <xdr:colOff>213360</xdr:colOff>
                    <xdr:row>4</xdr:row>
                    <xdr:rowOff>213360</xdr:rowOff>
                  </to>
                </anchor>
              </controlPr>
            </control>
          </mc:Choice>
        </mc:AlternateContent>
        <mc:AlternateContent xmlns:mc="http://schemas.openxmlformats.org/markup-compatibility/2006">
          <mc:Choice Requires="x14">
            <control shapeId="280596" r:id="rId11" name="Check Box 20">
              <controlPr defaultSize="0" autoFill="0" autoLine="0" autoPict="0" altText="Placed in Service">
                <anchor moveWithCells="1">
                  <from>
                    <xdr:col>3</xdr:col>
                    <xdr:colOff>1303020</xdr:colOff>
                    <xdr:row>36</xdr:row>
                    <xdr:rowOff>160020</xdr:rowOff>
                  </from>
                  <to>
                    <xdr:col>4</xdr:col>
                    <xdr:colOff>259080</xdr:colOff>
                    <xdr:row>38</xdr:row>
                    <xdr:rowOff>30480</xdr:rowOff>
                  </to>
                </anchor>
              </controlPr>
            </control>
          </mc:Choice>
        </mc:AlternateContent>
        <mc:AlternateContent xmlns:mc="http://schemas.openxmlformats.org/markup-compatibility/2006">
          <mc:Choice Requires="x14">
            <control shapeId="280597" r:id="rId12" name="Check Box 21">
              <controlPr defaultSize="0" autoFill="0" autoLine="0" autoPict="0" altText="Placed in Service">
                <anchor moveWithCells="1">
                  <from>
                    <xdr:col>4</xdr:col>
                    <xdr:colOff>594360</xdr:colOff>
                    <xdr:row>36</xdr:row>
                    <xdr:rowOff>144780</xdr:rowOff>
                  </from>
                  <to>
                    <xdr:col>5</xdr:col>
                    <xdr:colOff>266700</xdr:colOff>
                    <xdr:row>38</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52"/>
  <sheetViews>
    <sheetView workbookViewId="0">
      <selection activeCell="A57" sqref="A57:J59"/>
    </sheetView>
  </sheetViews>
  <sheetFormatPr defaultRowHeight="12.6"/>
  <cols>
    <col min="4" max="4" width="11.5546875" customWidth="1"/>
    <col min="7" max="7" width="13" customWidth="1"/>
  </cols>
  <sheetData>
    <row r="1" spans="1:15" ht="13.8">
      <c r="A1" s="157" t="s">
        <v>650</v>
      </c>
      <c r="B1" s="158"/>
      <c r="C1" s="158"/>
      <c r="D1" s="158"/>
      <c r="E1" s="157" t="s">
        <v>664</v>
      </c>
      <c r="F1" s="158"/>
      <c r="G1" s="158"/>
      <c r="H1" s="157" t="s">
        <v>669</v>
      </c>
      <c r="I1" s="158"/>
      <c r="J1" s="158"/>
      <c r="K1" s="157" t="s">
        <v>688</v>
      </c>
    </row>
    <row r="2" spans="1:15" ht="13.8">
      <c r="A2" s="158" t="s">
        <v>152</v>
      </c>
      <c r="B2" s="158"/>
      <c r="C2" s="158"/>
      <c r="D2" s="158"/>
      <c r="E2" s="158" t="s">
        <v>482</v>
      </c>
      <c r="F2" s="158"/>
      <c r="G2" s="158"/>
      <c r="H2" s="158" t="s">
        <v>693</v>
      </c>
      <c r="I2" s="158"/>
      <c r="J2" s="158"/>
      <c r="K2" s="158" t="s">
        <v>474</v>
      </c>
    </row>
    <row r="3" spans="1:15" ht="13.8">
      <c r="A3" s="158" t="s">
        <v>436</v>
      </c>
      <c r="B3" s="158"/>
      <c r="C3" s="158"/>
      <c r="D3" s="158"/>
      <c r="E3" s="158" t="s">
        <v>676</v>
      </c>
      <c r="F3" s="158"/>
      <c r="G3" s="158"/>
      <c r="H3" s="158" t="s">
        <v>220</v>
      </c>
      <c r="I3" s="158"/>
      <c r="J3" s="158"/>
      <c r="K3" s="158" t="s">
        <v>255</v>
      </c>
    </row>
    <row r="4" spans="1:15" ht="13.8">
      <c r="A4" s="158" t="s">
        <v>687</v>
      </c>
      <c r="B4" s="158"/>
      <c r="C4" s="158"/>
      <c r="D4" s="158"/>
      <c r="E4" s="158" t="s">
        <v>677</v>
      </c>
      <c r="F4" s="158"/>
      <c r="G4" s="158"/>
      <c r="H4" s="159">
        <v>0.2</v>
      </c>
      <c r="I4" s="158"/>
      <c r="J4" s="158"/>
      <c r="K4" s="158" t="s">
        <v>475</v>
      </c>
    </row>
    <row r="5" spans="1:15" ht="13.8">
      <c r="A5" s="158" t="s">
        <v>651</v>
      </c>
      <c r="B5" s="158"/>
      <c r="C5" s="158"/>
      <c r="D5" s="158"/>
      <c r="E5" s="158" t="s">
        <v>678</v>
      </c>
      <c r="F5" s="158"/>
      <c r="G5" s="158"/>
      <c r="H5" s="159">
        <v>0.3</v>
      </c>
      <c r="I5" s="158"/>
      <c r="J5" s="158"/>
    </row>
    <row r="6" spans="1:15" ht="13.8">
      <c r="A6" s="158" t="s">
        <v>652</v>
      </c>
      <c r="B6" s="158"/>
      <c r="C6" s="158"/>
      <c r="D6" s="158"/>
      <c r="E6" s="158" t="s">
        <v>679</v>
      </c>
      <c r="F6" s="158"/>
      <c r="G6" s="158"/>
      <c r="H6" s="159">
        <v>0.4</v>
      </c>
      <c r="I6" s="158"/>
      <c r="J6" s="158"/>
      <c r="K6" s="157" t="s">
        <v>690</v>
      </c>
    </row>
    <row r="7" spans="1:15" ht="13.8">
      <c r="A7" s="158" t="s">
        <v>653</v>
      </c>
      <c r="B7" s="158"/>
      <c r="C7" s="158"/>
      <c r="D7" s="158"/>
      <c r="E7" s="158" t="s">
        <v>680</v>
      </c>
      <c r="F7" s="158"/>
      <c r="G7" s="158"/>
      <c r="H7" s="159">
        <v>0.5</v>
      </c>
      <c r="I7" s="158"/>
      <c r="J7" s="158"/>
      <c r="K7" s="158">
        <v>30</v>
      </c>
      <c r="L7" s="158"/>
      <c r="M7" s="158"/>
      <c r="N7" s="158"/>
      <c r="O7" s="158"/>
    </row>
    <row r="8" spans="1:15" ht="13.8">
      <c r="A8" s="158"/>
      <c r="B8" s="158"/>
      <c r="C8" s="158"/>
      <c r="D8" s="158"/>
      <c r="E8" s="158" t="s">
        <v>681</v>
      </c>
      <c r="F8" s="158"/>
      <c r="G8" s="158"/>
      <c r="H8" s="159">
        <v>0.6</v>
      </c>
      <c r="I8" s="158"/>
      <c r="J8" s="158"/>
      <c r="K8" s="158">
        <v>40</v>
      </c>
      <c r="L8" s="158"/>
      <c r="M8" s="158"/>
      <c r="N8" s="158"/>
      <c r="O8" s="158"/>
    </row>
    <row r="9" spans="1:15" ht="13.8">
      <c r="A9" s="157" t="s">
        <v>654</v>
      </c>
      <c r="B9" s="158"/>
      <c r="C9" s="158"/>
      <c r="D9" s="158"/>
      <c r="E9" s="158" t="s">
        <v>682</v>
      </c>
      <c r="F9" s="158"/>
      <c r="G9" s="158"/>
      <c r="H9" s="159">
        <v>0.7</v>
      </c>
      <c r="I9" s="158"/>
      <c r="J9" s="158"/>
      <c r="K9" s="158"/>
      <c r="L9" s="158"/>
      <c r="M9" s="158"/>
      <c r="N9" s="158"/>
      <c r="O9" s="158"/>
    </row>
    <row r="10" spans="1:15" ht="13.8">
      <c r="A10" s="158" t="s">
        <v>294</v>
      </c>
      <c r="B10" s="158"/>
      <c r="C10" s="158"/>
      <c r="D10" s="158"/>
      <c r="E10" s="158" t="s">
        <v>667</v>
      </c>
      <c r="F10" s="158"/>
      <c r="G10" s="158"/>
      <c r="H10" s="159">
        <v>0.8</v>
      </c>
      <c r="I10" s="158"/>
      <c r="J10" s="158"/>
      <c r="K10" s="157" t="s">
        <v>657</v>
      </c>
      <c r="L10" s="158"/>
      <c r="M10" s="158"/>
      <c r="N10" s="158"/>
      <c r="O10" s="158"/>
    </row>
    <row r="11" spans="1:15" ht="13.8">
      <c r="A11" s="158" t="s">
        <v>655</v>
      </c>
      <c r="B11" s="158"/>
      <c r="C11" s="158"/>
      <c r="D11" s="158"/>
      <c r="E11" s="158" t="s">
        <v>474</v>
      </c>
      <c r="F11" s="158"/>
      <c r="G11" s="158"/>
      <c r="H11" s="158"/>
      <c r="I11" s="158"/>
      <c r="J11" s="158"/>
      <c r="K11" s="158" t="s">
        <v>304</v>
      </c>
      <c r="L11" s="158"/>
      <c r="M11" s="158"/>
      <c r="N11" s="158"/>
      <c r="O11" s="158"/>
    </row>
    <row r="12" spans="1:15" ht="13.8">
      <c r="A12" s="158" t="s">
        <v>656</v>
      </c>
      <c r="B12" s="158"/>
      <c r="C12" s="158"/>
      <c r="D12" s="158"/>
      <c r="E12" s="158" t="s">
        <v>683</v>
      </c>
      <c r="F12" s="158"/>
      <c r="G12" s="158"/>
      <c r="H12" s="157" t="s">
        <v>617</v>
      </c>
      <c r="I12" s="158"/>
      <c r="J12" s="158"/>
      <c r="K12" s="158" t="s">
        <v>303</v>
      </c>
      <c r="L12" s="158"/>
      <c r="M12" s="158"/>
      <c r="N12" s="158"/>
      <c r="O12" s="158"/>
    </row>
    <row r="13" spans="1:15" ht="13.8">
      <c r="A13" s="158"/>
      <c r="B13" s="158"/>
      <c r="C13" s="158"/>
      <c r="D13" s="158"/>
      <c r="E13" s="158"/>
      <c r="F13" s="158"/>
      <c r="G13" s="158"/>
      <c r="H13" s="158" t="s">
        <v>670</v>
      </c>
      <c r="I13" s="158"/>
      <c r="J13" s="158"/>
      <c r="K13" s="158" t="s">
        <v>691</v>
      </c>
      <c r="L13" s="158"/>
      <c r="M13" s="158"/>
      <c r="N13" s="158"/>
      <c r="O13" s="158"/>
    </row>
    <row r="14" spans="1:15" ht="13.8">
      <c r="A14" s="157" t="s">
        <v>658</v>
      </c>
      <c r="B14" s="158"/>
      <c r="C14" s="158"/>
      <c r="D14" s="158"/>
      <c r="E14" s="157" t="s">
        <v>668</v>
      </c>
      <c r="F14" s="158"/>
      <c r="G14" s="158"/>
      <c r="H14" s="158" t="s">
        <v>220</v>
      </c>
      <c r="I14" s="158"/>
      <c r="J14" s="158"/>
      <c r="L14" s="158"/>
      <c r="M14" s="158"/>
      <c r="N14" s="158"/>
      <c r="O14" s="158"/>
    </row>
    <row r="15" spans="1:15" ht="13.8">
      <c r="A15" s="158" t="s">
        <v>436</v>
      </c>
      <c r="B15" s="158"/>
      <c r="C15" s="158"/>
      <c r="D15" s="158"/>
      <c r="E15" s="158" t="s">
        <v>476</v>
      </c>
      <c r="F15" s="158"/>
      <c r="G15" s="158"/>
      <c r="H15" s="158" t="s">
        <v>671</v>
      </c>
      <c r="I15" s="158"/>
      <c r="J15" s="158"/>
      <c r="K15" s="158"/>
      <c r="L15" s="158"/>
      <c r="M15" s="158"/>
      <c r="N15" s="158"/>
      <c r="O15" s="158"/>
    </row>
    <row r="16" spans="1:15" ht="13.8">
      <c r="A16" s="158" t="s">
        <v>659</v>
      </c>
      <c r="B16" s="158"/>
      <c r="C16" s="158"/>
      <c r="D16" s="158"/>
      <c r="E16" s="158" t="s">
        <v>684</v>
      </c>
      <c r="F16" s="158"/>
      <c r="G16" s="158"/>
      <c r="H16" s="158"/>
      <c r="I16" s="158"/>
      <c r="J16" s="158"/>
      <c r="K16" s="158"/>
      <c r="L16" s="158"/>
      <c r="M16" s="158"/>
      <c r="N16" s="158"/>
      <c r="O16" s="158"/>
    </row>
    <row r="17" spans="1:15" ht="13.8">
      <c r="A17" s="158" t="s">
        <v>660</v>
      </c>
      <c r="B17" s="158"/>
      <c r="C17" s="158"/>
      <c r="D17" s="158"/>
      <c r="E17" s="158" t="s">
        <v>479</v>
      </c>
      <c r="F17" s="158"/>
      <c r="G17" s="158"/>
      <c r="H17" s="157" t="s">
        <v>672</v>
      </c>
      <c r="I17" s="158"/>
      <c r="J17" s="158"/>
      <c r="K17" s="157" t="s">
        <v>709</v>
      </c>
      <c r="L17" s="158"/>
      <c r="M17" s="158"/>
      <c r="N17" s="158"/>
      <c r="O17" s="158"/>
    </row>
    <row r="18" spans="1:15" ht="13.8">
      <c r="A18" s="158" t="s">
        <v>661</v>
      </c>
      <c r="B18" s="158"/>
      <c r="C18" s="158"/>
      <c r="D18" s="158"/>
      <c r="E18" s="158" t="s">
        <v>666</v>
      </c>
      <c r="F18" s="158"/>
      <c r="G18" s="158"/>
      <c r="H18" s="158" t="s">
        <v>627</v>
      </c>
      <c r="I18" s="158"/>
      <c r="J18" s="158"/>
      <c r="K18" s="158" t="s">
        <v>710</v>
      </c>
      <c r="L18" s="158"/>
      <c r="M18" s="158"/>
      <c r="N18" s="158"/>
      <c r="O18" s="158"/>
    </row>
    <row r="19" spans="1:15" ht="13.8">
      <c r="A19" s="158"/>
      <c r="B19" s="158"/>
      <c r="C19" s="158"/>
      <c r="D19" s="158"/>
      <c r="E19" s="158" t="s">
        <v>665</v>
      </c>
      <c r="F19" s="158"/>
      <c r="G19" s="158"/>
      <c r="H19" s="158" t="s">
        <v>379</v>
      </c>
      <c r="I19" s="158"/>
      <c r="J19" s="158"/>
      <c r="K19" s="158" t="s">
        <v>711</v>
      </c>
      <c r="L19" s="158"/>
      <c r="M19" s="158"/>
      <c r="N19" s="158"/>
      <c r="O19" s="158"/>
    </row>
    <row r="20" spans="1:15" ht="13.8">
      <c r="A20" s="157" t="s">
        <v>662</v>
      </c>
      <c r="B20" s="158"/>
      <c r="C20" s="158"/>
      <c r="D20" s="158"/>
      <c r="E20" s="158" t="s">
        <v>683</v>
      </c>
      <c r="F20" s="158"/>
      <c r="G20" s="158"/>
      <c r="H20" s="158" t="s">
        <v>673</v>
      </c>
      <c r="I20" s="158"/>
      <c r="J20" s="158"/>
      <c r="K20" s="158" t="s">
        <v>712</v>
      </c>
      <c r="L20" s="158"/>
      <c r="M20" s="158"/>
      <c r="N20" s="158"/>
      <c r="O20" s="158"/>
    </row>
    <row r="21" spans="1:15" ht="13.8">
      <c r="A21" s="158" t="s">
        <v>135</v>
      </c>
      <c r="B21" s="158"/>
      <c r="C21" s="158"/>
      <c r="D21" s="158"/>
      <c r="E21" s="158"/>
      <c r="F21" s="158"/>
      <c r="G21" s="158"/>
      <c r="H21" s="158" t="s">
        <v>674</v>
      </c>
      <c r="I21" s="158"/>
      <c r="J21" s="158"/>
      <c r="K21" s="158" t="s">
        <v>713</v>
      </c>
      <c r="L21" s="158"/>
      <c r="M21" s="158"/>
      <c r="N21" s="158"/>
      <c r="O21" s="158"/>
    </row>
    <row r="22" spans="1:15" ht="13.8">
      <c r="A22" s="158" t="s">
        <v>663</v>
      </c>
      <c r="B22" s="158"/>
      <c r="C22" s="158"/>
      <c r="D22" s="158"/>
      <c r="E22" s="157" t="s">
        <v>685</v>
      </c>
      <c r="F22" s="158"/>
      <c r="G22" s="158"/>
      <c r="H22" s="158" t="s">
        <v>675</v>
      </c>
      <c r="I22" s="158"/>
      <c r="J22" s="158"/>
      <c r="K22" s="158" t="s">
        <v>776</v>
      </c>
      <c r="L22" s="158"/>
      <c r="M22" s="158"/>
      <c r="N22" s="158"/>
      <c r="O22" s="158"/>
    </row>
    <row r="23" spans="1:15" ht="13.8">
      <c r="A23" s="158" t="s">
        <v>278</v>
      </c>
      <c r="B23" s="158"/>
      <c r="C23" s="158"/>
      <c r="D23" s="158"/>
      <c r="E23" s="158" t="s">
        <v>474</v>
      </c>
      <c r="F23" s="158"/>
      <c r="G23" s="158"/>
      <c r="H23" s="158"/>
      <c r="I23" s="158"/>
      <c r="J23" s="158"/>
      <c r="K23" s="158"/>
      <c r="L23" s="158"/>
      <c r="M23" s="158"/>
      <c r="N23" s="158"/>
      <c r="O23" s="158"/>
    </row>
    <row r="24" spans="1:15" ht="13.8">
      <c r="A24" s="158" t="s">
        <v>136</v>
      </c>
      <c r="B24" s="158"/>
      <c r="C24" s="158"/>
      <c r="D24" s="158"/>
      <c r="E24" s="158" t="s">
        <v>255</v>
      </c>
      <c r="F24" s="158"/>
      <c r="G24" s="158"/>
      <c r="H24" s="158"/>
      <c r="I24" s="158"/>
      <c r="J24" s="158"/>
      <c r="K24" s="158"/>
      <c r="L24" s="158"/>
      <c r="M24" s="158"/>
      <c r="N24" s="158"/>
      <c r="O24" s="158"/>
    </row>
    <row r="25" spans="1:15" ht="13.8">
      <c r="A25" s="158" t="s">
        <v>692</v>
      </c>
      <c r="B25" s="158"/>
      <c r="C25" s="158"/>
      <c r="D25" s="158"/>
      <c r="E25" s="158" t="s">
        <v>686</v>
      </c>
      <c r="F25" s="158"/>
      <c r="G25" s="158"/>
      <c r="H25" s="158"/>
      <c r="I25" s="158"/>
      <c r="J25" s="158"/>
      <c r="K25" s="158"/>
      <c r="L25" s="158"/>
      <c r="M25" s="158"/>
      <c r="N25" s="158"/>
      <c r="O25" s="158"/>
    </row>
    <row r="26" spans="1:15" ht="13.8">
      <c r="K26" s="158"/>
      <c r="L26" s="158"/>
      <c r="M26" s="158"/>
      <c r="N26" s="158"/>
      <c r="O26" s="158"/>
    </row>
    <row r="27" spans="1:15" ht="13.8">
      <c r="K27" s="158"/>
      <c r="L27" s="158"/>
      <c r="M27" s="158"/>
      <c r="N27" s="158"/>
      <c r="O27" s="158"/>
    </row>
    <row r="32" spans="1:15" ht="13.8">
      <c r="J32" s="158"/>
    </row>
    <row r="33" spans="10:10" ht="13.8">
      <c r="J33" s="158"/>
    </row>
    <row r="34" spans="10:10" ht="13.8">
      <c r="J34" s="158"/>
    </row>
    <row r="35" spans="10:10" ht="13.8">
      <c r="J35" s="158"/>
    </row>
    <row r="36" spans="10:10" ht="13.8">
      <c r="J36" s="158"/>
    </row>
    <row r="37" spans="10:10" ht="13.8">
      <c r="J37" s="158"/>
    </row>
    <row r="38" spans="10:10" ht="13.8">
      <c r="J38" s="158"/>
    </row>
    <row r="39" spans="10:10" ht="13.8">
      <c r="J39" s="158"/>
    </row>
    <row r="40" spans="10:10" ht="13.8">
      <c r="J40" s="158"/>
    </row>
    <row r="41" spans="10:10" ht="13.8">
      <c r="J41" s="158"/>
    </row>
    <row r="42" spans="10:10" ht="13.8">
      <c r="J42" s="158"/>
    </row>
    <row r="43" spans="10:10" ht="13.8">
      <c r="J43" s="158"/>
    </row>
    <row r="44" spans="10:10" ht="13.8">
      <c r="J44" s="158"/>
    </row>
    <row r="45" spans="10:10" ht="13.8">
      <c r="J45" s="158"/>
    </row>
    <row r="46" spans="10:10" ht="13.8">
      <c r="J46" s="158"/>
    </row>
    <row r="47" spans="10:10" ht="13.8">
      <c r="J47" s="158"/>
    </row>
    <row r="48" spans="10:10" ht="13.8">
      <c r="J48" s="158"/>
    </row>
    <row r="49" spans="10:10" ht="13.8">
      <c r="J49" s="158"/>
    </row>
    <row r="50" spans="10:10" ht="13.8">
      <c r="J50" s="158"/>
    </row>
    <row r="51" spans="10:10" ht="13.8">
      <c r="J51" s="158"/>
    </row>
    <row r="52" spans="10:10" ht="13.8">
      <c r="J52" s="158"/>
    </row>
  </sheetData>
  <pageMargins left="0.7" right="0.7" top="0.75" bottom="0.75" header="0.3" footer="0.3"/>
  <pageSetup orientation="portrait" horizontalDpi="4294967293"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4406E-2E6D-4096-8BA1-A0B93702B9B6}">
  <dimension ref="A1:W42"/>
  <sheetViews>
    <sheetView showGridLines="0" showRowColHeaders="0" showRuler="0" view="pageLayout" topLeftCell="A12" zoomScale="60" zoomScaleNormal="100" zoomScalePageLayoutView="60" workbookViewId="0">
      <selection activeCell="J48" sqref="J48"/>
    </sheetView>
  </sheetViews>
  <sheetFormatPr defaultColWidth="9.109375" defaultRowHeight="13.8"/>
  <cols>
    <col min="1" max="1" width="3" style="2" customWidth="1"/>
    <col min="2" max="2" width="22.6640625" style="2" customWidth="1"/>
    <col min="3" max="3" width="7.88671875" style="2" bestFit="1" customWidth="1"/>
    <col min="4" max="23" width="10" style="522" customWidth="1"/>
    <col min="24" max="16384" width="9.109375" style="2"/>
  </cols>
  <sheetData>
    <row r="1" spans="1:23">
      <c r="A1" s="602"/>
      <c r="B1" s="2" t="s">
        <v>997</v>
      </c>
      <c r="C1" s="2">
        <f>Preliminary!D30</f>
        <v>0</v>
      </c>
    </row>
    <row r="2" spans="1:23">
      <c r="A2" s="602"/>
      <c r="B2" s="2" t="s">
        <v>998</v>
      </c>
      <c r="C2" s="2">
        <f>'Unit Summary'!E7</f>
        <v>0</v>
      </c>
    </row>
    <row r="3" spans="1:23" ht="7.5" customHeight="1"/>
    <row r="4" spans="1:23" ht="15.6">
      <c r="B4" s="235" t="s">
        <v>971</v>
      </c>
    </row>
    <row r="5" spans="1:23" ht="11.25" customHeight="1"/>
    <row r="6" spans="1:23">
      <c r="D6" s="127" t="s">
        <v>972</v>
      </c>
      <c r="E6" s="127"/>
      <c r="F6" s="127"/>
      <c r="G6" s="127"/>
      <c r="H6" s="127"/>
      <c r="I6" s="127"/>
      <c r="J6" s="127"/>
      <c r="K6" s="127"/>
      <c r="L6" s="127"/>
      <c r="M6" s="127"/>
      <c r="N6" s="127"/>
      <c r="O6" s="127"/>
      <c r="P6" s="127"/>
      <c r="Q6" s="127"/>
      <c r="R6" s="127"/>
      <c r="S6" s="127"/>
      <c r="T6" s="127"/>
      <c r="U6" s="127"/>
      <c r="V6" s="127"/>
      <c r="W6" s="127"/>
    </row>
    <row r="7" spans="1:23">
      <c r="D7" s="127">
        <v>1</v>
      </c>
      <c r="E7" s="127">
        <f>D7+1</f>
        <v>2</v>
      </c>
      <c r="F7" s="127">
        <f t="shared" ref="F7:W7" si="0">E7+1</f>
        <v>3</v>
      </c>
      <c r="G7" s="127">
        <f t="shared" si="0"/>
        <v>4</v>
      </c>
      <c r="H7" s="127">
        <f t="shared" si="0"/>
        <v>5</v>
      </c>
      <c r="I7" s="127">
        <f t="shared" si="0"/>
        <v>6</v>
      </c>
      <c r="J7" s="127">
        <f t="shared" si="0"/>
        <v>7</v>
      </c>
      <c r="K7" s="127">
        <f t="shared" si="0"/>
        <v>8</v>
      </c>
      <c r="L7" s="127">
        <f t="shared" si="0"/>
        <v>9</v>
      </c>
      <c r="M7" s="127">
        <f t="shared" si="0"/>
        <v>10</v>
      </c>
      <c r="N7" s="127">
        <f t="shared" si="0"/>
        <v>11</v>
      </c>
      <c r="O7" s="127">
        <f t="shared" si="0"/>
        <v>12</v>
      </c>
      <c r="P7" s="127">
        <f t="shared" si="0"/>
        <v>13</v>
      </c>
      <c r="Q7" s="127">
        <f t="shared" si="0"/>
        <v>14</v>
      </c>
      <c r="R7" s="127">
        <f t="shared" si="0"/>
        <v>15</v>
      </c>
      <c r="S7" s="127">
        <f>R7+1</f>
        <v>16</v>
      </c>
      <c r="T7" s="127">
        <f t="shared" si="0"/>
        <v>17</v>
      </c>
      <c r="U7" s="127">
        <f t="shared" si="0"/>
        <v>18</v>
      </c>
      <c r="V7" s="127">
        <f>U7+1</f>
        <v>19</v>
      </c>
      <c r="W7" s="127">
        <f t="shared" si="0"/>
        <v>20</v>
      </c>
    </row>
    <row r="8" spans="1:23">
      <c r="C8" s="522" t="s">
        <v>973</v>
      </c>
    </row>
    <row r="9" spans="1:23" ht="15" customHeight="1">
      <c r="B9" s="2" t="s">
        <v>974</v>
      </c>
      <c r="C9" s="603">
        <v>0.02</v>
      </c>
      <c r="D9" s="604">
        <f>'Unit Summary'!G57*12</f>
        <v>0</v>
      </c>
      <c r="E9" s="604">
        <f>D9*(1+$C$9)</f>
        <v>0</v>
      </c>
      <c r="F9" s="604">
        <f t="shared" ref="F9:W10" si="1">E9*(1+$C$9)</f>
        <v>0</v>
      </c>
      <c r="G9" s="604">
        <f t="shared" si="1"/>
        <v>0</v>
      </c>
      <c r="H9" s="604">
        <f t="shared" si="1"/>
        <v>0</v>
      </c>
      <c r="I9" s="604">
        <f t="shared" si="1"/>
        <v>0</v>
      </c>
      <c r="J9" s="604">
        <f t="shared" si="1"/>
        <v>0</v>
      </c>
      <c r="K9" s="604">
        <f t="shared" si="1"/>
        <v>0</v>
      </c>
      <c r="L9" s="604">
        <f t="shared" si="1"/>
        <v>0</v>
      </c>
      <c r="M9" s="604">
        <f t="shared" si="1"/>
        <v>0</v>
      </c>
      <c r="N9" s="604">
        <f t="shared" si="1"/>
        <v>0</v>
      </c>
      <c r="O9" s="604">
        <f t="shared" si="1"/>
        <v>0</v>
      </c>
      <c r="P9" s="604">
        <f t="shared" si="1"/>
        <v>0</v>
      </c>
      <c r="Q9" s="604">
        <f t="shared" si="1"/>
        <v>0</v>
      </c>
      <c r="R9" s="604">
        <f t="shared" si="1"/>
        <v>0</v>
      </c>
      <c r="S9" s="604">
        <f t="shared" si="1"/>
        <v>0</v>
      </c>
      <c r="T9" s="604">
        <f t="shared" si="1"/>
        <v>0</v>
      </c>
      <c r="U9" s="604">
        <f t="shared" si="1"/>
        <v>0</v>
      </c>
      <c r="V9" s="604">
        <f t="shared" si="1"/>
        <v>0</v>
      </c>
      <c r="W9" s="604">
        <f t="shared" si="1"/>
        <v>0</v>
      </c>
    </row>
    <row r="10" spans="1:23" ht="15" customHeight="1">
      <c r="B10" s="2" t="s">
        <v>975</v>
      </c>
      <c r="C10" s="603">
        <v>0.02</v>
      </c>
      <c r="D10" s="604">
        <f>12*(Utility!L12)</f>
        <v>0</v>
      </c>
      <c r="E10" s="604">
        <f>D10*(1+$C$9)</f>
        <v>0</v>
      </c>
      <c r="F10" s="604">
        <f t="shared" si="1"/>
        <v>0</v>
      </c>
      <c r="G10" s="604">
        <f t="shared" si="1"/>
        <v>0</v>
      </c>
      <c r="H10" s="604">
        <f t="shared" si="1"/>
        <v>0</v>
      </c>
      <c r="I10" s="604">
        <f t="shared" si="1"/>
        <v>0</v>
      </c>
      <c r="J10" s="604">
        <f t="shared" si="1"/>
        <v>0</v>
      </c>
      <c r="K10" s="604">
        <f t="shared" si="1"/>
        <v>0</v>
      </c>
      <c r="L10" s="604">
        <f t="shared" si="1"/>
        <v>0</v>
      </c>
      <c r="M10" s="604">
        <f t="shared" si="1"/>
        <v>0</v>
      </c>
      <c r="N10" s="604">
        <f t="shared" si="1"/>
        <v>0</v>
      </c>
      <c r="O10" s="604">
        <f t="shared" si="1"/>
        <v>0</v>
      </c>
      <c r="P10" s="604">
        <f t="shared" si="1"/>
        <v>0</v>
      </c>
      <c r="Q10" s="604">
        <f t="shared" si="1"/>
        <v>0</v>
      </c>
      <c r="R10" s="604">
        <f t="shared" si="1"/>
        <v>0</v>
      </c>
      <c r="S10" s="604">
        <f t="shared" si="1"/>
        <v>0</v>
      </c>
      <c r="T10" s="604">
        <f t="shared" si="1"/>
        <v>0</v>
      </c>
      <c r="U10" s="604">
        <f t="shared" si="1"/>
        <v>0</v>
      </c>
      <c r="V10" s="604">
        <f t="shared" si="1"/>
        <v>0</v>
      </c>
      <c r="W10" s="604">
        <f t="shared" si="1"/>
        <v>0</v>
      </c>
    </row>
    <row r="11" spans="1:23">
      <c r="C11" s="605" t="s">
        <v>996</v>
      </c>
      <c r="D11" s="604"/>
      <c r="E11" s="604"/>
      <c r="F11" s="604"/>
      <c r="G11" s="604"/>
      <c r="H11" s="604"/>
      <c r="I11" s="604"/>
      <c r="J11" s="604"/>
      <c r="K11" s="604"/>
      <c r="L11" s="604"/>
      <c r="M11" s="604"/>
      <c r="N11" s="604"/>
      <c r="O11" s="604"/>
      <c r="P11" s="604"/>
      <c r="Q11" s="604"/>
      <c r="R11" s="604"/>
      <c r="S11" s="604"/>
      <c r="T11" s="604"/>
      <c r="U11" s="604"/>
      <c r="V11" s="604"/>
      <c r="W11" s="604"/>
    </row>
    <row r="12" spans="1:23" ht="15" customHeight="1">
      <c r="B12" s="2" t="s">
        <v>976</v>
      </c>
      <c r="C12" s="603">
        <v>7.0000000000000007E-2</v>
      </c>
      <c r="D12" s="604">
        <f>D9*C12</f>
        <v>0</v>
      </c>
      <c r="E12" s="604">
        <f>E9*C12</f>
        <v>0</v>
      </c>
      <c r="F12" s="604">
        <f>F9*C12</f>
        <v>0</v>
      </c>
      <c r="G12" s="604">
        <f>G9*C12</f>
        <v>0</v>
      </c>
      <c r="H12" s="604">
        <f>H9*C12</f>
        <v>0</v>
      </c>
      <c r="I12" s="604">
        <f>I9*C12</f>
        <v>0</v>
      </c>
      <c r="J12" s="604">
        <f>J9*C12</f>
        <v>0</v>
      </c>
      <c r="K12" s="604">
        <f>K9*C12</f>
        <v>0</v>
      </c>
      <c r="L12" s="604">
        <f>L9*C12</f>
        <v>0</v>
      </c>
      <c r="M12" s="604">
        <f>M9*C12</f>
        <v>0</v>
      </c>
      <c r="N12" s="604">
        <f>N9*C12</f>
        <v>0</v>
      </c>
      <c r="O12" s="604">
        <f>O9*C12</f>
        <v>0</v>
      </c>
      <c r="P12" s="604">
        <f>P9*C12</f>
        <v>0</v>
      </c>
      <c r="Q12" s="604">
        <f>Q9*C12</f>
        <v>0</v>
      </c>
      <c r="R12" s="604">
        <f>R9*C12</f>
        <v>0</v>
      </c>
      <c r="S12" s="604">
        <f>S9*C12</f>
        <v>0</v>
      </c>
      <c r="T12" s="604">
        <f>T9*C12</f>
        <v>0</v>
      </c>
      <c r="U12" s="604">
        <f>U9*C12</f>
        <v>0</v>
      </c>
      <c r="V12" s="604">
        <f>V9*C12</f>
        <v>0</v>
      </c>
      <c r="W12" s="604">
        <f>W9*C12</f>
        <v>0</v>
      </c>
    </row>
    <row r="13" spans="1:23" ht="15" customHeight="1">
      <c r="B13" s="2" t="s">
        <v>977</v>
      </c>
      <c r="C13" s="603">
        <v>7.0000000000000007E-2</v>
      </c>
      <c r="D13" s="606">
        <f>D10*C13</f>
        <v>0</v>
      </c>
      <c r="E13" s="606">
        <f>E10*C13</f>
        <v>0</v>
      </c>
      <c r="F13" s="606">
        <f>F10*C13</f>
        <v>0</v>
      </c>
      <c r="G13" s="606">
        <f>G10*C13</f>
        <v>0</v>
      </c>
      <c r="H13" s="606">
        <f>H10*C13</f>
        <v>0</v>
      </c>
      <c r="I13" s="606">
        <f>I10*C13</f>
        <v>0</v>
      </c>
      <c r="J13" s="606">
        <f>J10*C13</f>
        <v>0</v>
      </c>
      <c r="K13" s="606">
        <f>K10*C13</f>
        <v>0</v>
      </c>
      <c r="L13" s="606">
        <f>L10*C13</f>
        <v>0</v>
      </c>
      <c r="M13" s="606">
        <f>M10*C13</f>
        <v>0</v>
      </c>
      <c r="N13" s="606">
        <f>N10*C13</f>
        <v>0</v>
      </c>
      <c r="O13" s="606">
        <f>O10*C13</f>
        <v>0</v>
      </c>
      <c r="P13" s="606">
        <f>P10*C13</f>
        <v>0</v>
      </c>
      <c r="Q13" s="606">
        <f>Q10*C13</f>
        <v>0</v>
      </c>
      <c r="R13" s="606">
        <f>R10*C13</f>
        <v>0</v>
      </c>
      <c r="S13" s="606">
        <f>S10*C13</f>
        <v>0</v>
      </c>
      <c r="T13" s="606">
        <f>T10*C13</f>
        <v>0</v>
      </c>
      <c r="U13" s="606">
        <f>U10*C13</f>
        <v>0</v>
      </c>
      <c r="V13" s="606">
        <f>V10*C13</f>
        <v>0</v>
      </c>
      <c r="W13" s="606">
        <f>W10*C13</f>
        <v>0</v>
      </c>
    </row>
    <row r="14" spans="1:23" ht="15" customHeight="1">
      <c r="B14" s="602" t="s">
        <v>26</v>
      </c>
      <c r="C14" s="2" t="s">
        <v>973</v>
      </c>
      <c r="D14" s="607">
        <f>D9+D10-D12-D13</f>
        <v>0</v>
      </c>
      <c r="E14" s="607">
        <f t="shared" ref="E14:W14" si="2">E9+E10-E12-E13</f>
        <v>0</v>
      </c>
      <c r="F14" s="607">
        <f t="shared" si="2"/>
        <v>0</v>
      </c>
      <c r="G14" s="607">
        <f t="shared" si="2"/>
        <v>0</v>
      </c>
      <c r="H14" s="607">
        <f t="shared" si="2"/>
        <v>0</v>
      </c>
      <c r="I14" s="607">
        <f t="shared" si="2"/>
        <v>0</v>
      </c>
      <c r="J14" s="607">
        <f t="shared" si="2"/>
        <v>0</v>
      </c>
      <c r="K14" s="607">
        <f t="shared" si="2"/>
        <v>0</v>
      </c>
      <c r="L14" s="607">
        <f t="shared" si="2"/>
        <v>0</v>
      </c>
      <c r="M14" s="607">
        <f t="shared" si="2"/>
        <v>0</v>
      </c>
      <c r="N14" s="607">
        <f t="shared" si="2"/>
        <v>0</v>
      </c>
      <c r="O14" s="607">
        <f t="shared" si="2"/>
        <v>0</v>
      </c>
      <c r="P14" s="607">
        <f t="shared" si="2"/>
        <v>0</v>
      </c>
      <c r="Q14" s="607">
        <f t="shared" si="2"/>
        <v>0</v>
      </c>
      <c r="R14" s="607">
        <f t="shared" si="2"/>
        <v>0</v>
      </c>
      <c r="S14" s="607">
        <f t="shared" si="2"/>
        <v>0</v>
      </c>
      <c r="T14" s="607">
        <f t="shared" si="2"/>
        <v>0</v>
      </c>
      <c r="U14" s="607">
        <f t="shared" si="2"/>
        <v>0</v>
      </c>
      <c r="V14" s="607">
        <f t="shared" si="2"/>
        <v>0</v>
      </c>
      <c r="W14" s="607">
        <f t="shared" si="2"/>
        <v>0</v>
      </c>
    </row>
    <row r="15" spans="1:23" ht="15" customHeight="1">
      <c r="B15" s="2" t="s">
        <v>978</v>
      </c>
      <c r="C15" s="523">
        <v>0.03</v>
      </c>
      <c r="D15" s="604">
        <f>'Operating Expenses'!H31</f>
        <v>0</v>
      </c>
      <c r="E15" s="604">
        <f>D15*(1+$C$15)</f>
        <v>0</v>
      </c>
      <c r="F15" s="604">
        <f t="shared" ref="F15:W15" si="3">E15*(1+$C$15)</f>
        <v>0</v>
      </c>
      <c r="G15" s="604">
        <f t="shared" si="3"/>
        <v>0</v>
      </c>
      <c r="H15" s="604">
        <f t="shared" si="3"/>
        <v>0</v>
      </c>
      <c r="I15" s="604">
        <f t="shared" si="3"/>
        <v>0</v>
      </c>
      <c r="J15" s="604">
        <f t="shared" si="3"/>
        <v>0</v>
      </c>
      <c r="K15" s="604">
        <f t="shared" si="3"/>
        <v>0</v>
      </c>
      <c r="L15" s="604">
        <f t="shared" si="3"/>
        <v>0</v>
      </c>
      <c r="M15" s="604">
        <f t="shared" si="3"/>
        <v>0</v>
      </c>
      <c r="N15" s="604">
        <f t="shared" si="3"/>
        <v>0</v>
      </c>
      <c r="O15" s="604">
        <f t="shared" si="3"/>
        <v>0</v>
      </c>
      <c r="P15" s="604">
        <f t="shared" si="3"/>
        <v>0</v>
      </c>
      <c r="Q15" s="604">
        <f t="shared" si="3"/>
        <v>0</v>
      </c>
      <c r="R15" s="604">
        <f t="shared" si="3"/>
        <v>0</v>
      </c>
      <c r="S15" s="604">
        <f t="shared" si="3"/>
        <v>0</v>
      </c>
      <c r="T15" s="604">
        <f t="shared" si="3"/>
        <v>0</v>
      </c>
      <c r="U15" s="604">
        <f t="shared" si="3"/>
        <v>0</v>
      </c>
      <c r="V15" s="604">
        <f t="shared" si="3"/>
        <v>0</v>
      </c>
      <c r="W15" s="604">
        <f t="shared" si="3"/>
        <v>0</v>
      </c>
    </row>
    <row r="16" spans="1:23" ht="15" customHeight="1">
      <c r="B16" s="2" t="s">
        <v>531</v>
      </c>
      <c r="C16" s="523">
        <v>0.03</v>
      </c>
      <c r="D16" s="608">
        <f>'Operating Expenses'!H33</f>
        <v>0</v>
      </c>
      <c r="E16" s="606">
        <f>D16*(1+$C$16)</f>
        <v>0</v>
      </c>
      <c r="F16" s="606">
        <f t="shared" ref="F16:W16" si="4">E16*(1+$C$16)</f>
        <v>0</v>
      </c>
      <c r="G16" s="606">
        <f t="shared" si="4"/>
        <v>0</v>
      </c>
      <c r="H16" s="606">
        <f t="shared" si="4"/>
        <v>0</v>
      </c>
      <c r="I16" s="606">
        <f t="shared" si="4"/>
        <v>0</v>
      </c>
      <c r="J16" s="606">
        <f t="shared" si="4"/>
        <v>0</v>
      </c>
      <c r="K16" s="606">
        <f t="shared" si="4"/>
        <v>0</v>
      </c>
      <c r="L16" s="606">
        <f t="shared" si="4"/>
        <v>0</v>
      </c>
      <c r="M16" s="606">
        <f t="shared" si="4"/>
        <v>0</v>
      </c>
      <c r="N16" s="606">
        <f t="shared" si="4"/>
        <v>0</v>
      </c>
      <c r="O16" s="606">
        <f t="shared" si="4"/>
        <v>0</v>
      </c>
      <c r="P16" s="606">
        <f t="shared" si="4"/>
        <v>0</v>
      </c>
      <c r="Q16" s="606">
        <f t="shared" si="4"/>
        <v>0</v>
      </c>
      <c r="R16" s="606">
        <f t="shared" si="4"/>
        <v>0</v>
      </c>
      <c r="S16" s="606">
        <f t="shared" si="4"/>
        <v>0</v>
      </c>
      <c r="T16" s="606">
        <f t="shared" si="4"/>
        <v>0</v>
      </c>
      <c r="U16" s="606">
        <f t="shared" si="4"/>
        <v>0</v>
      </c>
      <c r="V16" s="606">
        <f t="shared" si="4"/>
        <v>0</v>
      </c>
      <c r="W16" s="606">
        <f t="shared" si="4"/>
        <v>0</v>
      </c>
    </row>
    <row r="17" spans="1:23">
      <c r="B17" s="602" t="s">
        <v>979</v>
      </c>
      <c r="C17" s="602"/>
      <c r="D17" s="607">
        <f>D14-D15-D16</f>
        <v>0</v>
      </c>
      <c r="E17" s="607">
        <f t="shared" ref="E17:W17" si="5">E14-E15-E16</f>
        <v>0</v>
      </c>
      <c r="F17" s="607">
        <f t="shared" si="5"/>
        <v>0</v>
      </c>
      <c r="G17" s="607">
        <f t="shared" si="5"/>
        <v>0</v>
      </c>
      <c r="H17" s="607">
        <f t="shared" si="5"/>
        <v>0</v>
      </c>
      <c r="I17" s="607">
        <f t="shared" si="5"/>
        <v>0</v>
      </c>
      <c r="J17" s="607">
        <f t="shared" si="5"/>
        <v>0</v>
      </c>
      <c r="K17" s="607">
        <f t="shared" si="5"/>
        <v>0</v>
      </c>
      <c r="L17" s="607">
        <f t="shared" si="5"/>
        <v>0</v>
      </c>
      <c r="M17" s="607">
        <f t="shared" si="5"/>
        <v>0</v>
      </c>
      <c r="N17" s="607">
        <f t="shared" si="5"/>
        <v>0</v>
      </c>
      <c r="O17" s="607">
        <f t="shared" si="5"/>
        <v>0</v>
      </c>
      <c r="P17" s="607">
        <f t="shared" si="5"/>
        <v>0</v>
      </c>
      <c r="Q17" s="607">
        <f t="shared" si="5"/>
        <v>0</v>
      </c>
      <c r="R17" s="607">
        <f t="shared" si="5"/>
        <v>0</v>
      </c>
      <c r="S17" s="607">
        <f t="shared" si="5"/>
        <v>0</v>
      </c>
      <c r="T17" s="607">
        <f t="shared" si="5"/>
        <v>0</v>
      </c>
      <c r="U17" s="607">
        <f t="shared" si="5"/>
        <v>0</v>
      </c>
      <c r="V17" s="607">
        <f t="shared" si="5"/>
        <v>0</v>
      </c>
      <c r="W17" s="607">
        <f t="shared" si="5"/>
        <v>0</v>
      </c>
    </row>
    <row r="18" spans="1:23" ht="15" customHeight="1">
      <c r="B18" s="2" t="s">
        <v>980</v>
      </c>
      <c r="D18" s="606">
        <f>'Cash Flow'!F19+('Cash Flow'!D21*12)+('Cash Flow'!D22*12)+('Cash Flow'!D23*12)</f>
        <v>0</v>
      </c>
      <c r="E18" s="606">
        <f>D18</f>
        <v>0</v>
      </c>
      <c r="F18" s="606">
        <f t="shared" ref="F18:W18" si="6">E18</f>
        <v>0</v>
      </c>
      <c r="G18" s="606">
        <f t="shared" si="6"/>
        <v>0</v>
      </c>
      <c r="H18" s="606">
        <f t="shared" si="6"/>
        <v>0</v>
      </c>
      <c r="I18" s="606">
        <f t="shared" si="6"/>
        <v>0</v>
      </c>
      <c r="J18" s="606">
        <f t="shared" si="6"/>
        <v>0</v>
      </c>
      <c r="K18" s="606">
        <f t="shared" si="6"/>
        <v>0</v>
      </c>
      <c r="L18" s="606">
        <f t="shared" si="6"/>
        <v>0</v>
      </c>
      <c r="M18" s="606">
        <f t="shared" si="6"/>
        <v>0</v>
      </c>
      <c r="N18" s="606">
        <f t="shared" si="6"/>
        <v>0</v>
      </c>
      <c r="O18" s="606">
        <f t="shared" si="6"/>
        <v>0</v>
      </c>
      <c r="P18" s="606">
        <f t="shared" si="6"/>
        <v>0</v>
      </c>
      <c r="Q18" s="606">
        <f t="shared" si="6"/>
        <v>0</v>
      </c>
      <c r="R18" s="606">
        <f t="shared" si="6"/>
        <v>0</v>
      </c>
      <c r="S18" s="606">
        <f t="shared" si="6"/>
        <v>0</v>
      </c>
      <c r="T18" s="606">
        <f t="shared" si="6"/>
        <v>0</v>
      </c>
      <c r="U18" s="606">
        <f t="shared" si="6"/>
        <v>0</v>
      </c>
      <c r="V18" s="606">
        <f t="shared" si="6"/>
        <v>0</v>
      </c>
      <c r="W18" s="606">
        <f t="shared" si="6"/>
        <v>0</v>
      </c>
    </row>
    <row r="19" spans="1:23" ht="15" customHeight="1">
      <c r="B19" s="602" t="s">
        <v>981</v>
      </c>
      <c r="C19" s="602"/>
      <c r="D19" s="607">
        <f>D17-D18</f>
        <v>0</v>
      </c>
      <c r="E19" s="607">
        <f t="shared" ref="E19:W19" si="7">E17-E18</f>
        <v>0</v>
      </c>
      <c r="F19" s="607">
        <f t="shared" si="7"/>
        <v>0</v>
      </c>
      <c r="G19" s="607">
        <f t="shared" si="7"/>
        <v>0</v>
      </c>
      <c r="H19" s="607">
        <f t="shared" si="7"/>
        <v>0</v>
      </c>
      <c r="I19" s="607">
        <f t="shared" si="7"/>
        <v>0</v>
      </c>
      <c r="J19" s="607">
        <f t="shared" si="7"/>
        <v>0</v>
      </c>
      <c r="K19" s="607">
        <f t="shared" si="7"/>
        <v>0</v>
      </c>
      <c r="L19" s="607">
        <f t="shared" si="7"/>
        <v>0</v>
      </c>
      <c r="M19" s="607">
        <f t="shared" si="7"/>
        <v>0</v>
      </c>
      <c r="N19" s="607">
        <f t="shared" si="7"/>
        <v>0</v>
      </c>
      <c r="O19" s="607">
        <f t="shared" si="7"/>
        <v>0</v>
      </c>
      <c r="P19" s="607">
        <f t="shared" si="7"/>
        <v>0</v>
      </c>
      <c r="Q19" s="607">
        <f t="shared" si="7"/>
        <v>0</v>
      </c>
      <c r="R19" s="607">
        <f t="shared" si="7"/>
        <v>0</v>
      </c>
      <c r="S19" s="607">
        <f t="shared" si="7"/>
        <v>0</v>
      </c>
      <c r="T19" s="607">
        <f t="shared" si="7"/>
        <v>0</v>
      </c>
      <c r="U19" s="607">
        <f t="shared" si="7"/>
        <v>0</v>
      </c>
      <c r="V19" s="607">
        <f t="shared" si="7"/>
        <v>0</v>
      </c>
      <c r="W19" s="607">
        <f t="shared" si="7"/>
        <v>0</v>
      </c>
    </row>
    <row r="20" spans="1:23" ht="6" customHeight="1"/>
    <row r="21" spans="1:23" ht="15.75" customHeight="1">
      <c r="B21" s="602" t="s">
        <v>982</v>
      </c>
      <c r="C21" s="602"/>
      <c r="D21" s="609" t="str">
        <f>IF(D18&gt;0,D17/D18,"N/A")</f>
        <v>N/A</v>
      </c>
      <c r="E21" s="609" t="str">
        <f t="shared" ref="E21:W21" si="8">IF(E18&gt;0,E17/E18,"N/A")</f>
        <v>N/A</v>
      </c>
      <c r="F21" s="609" t="str">
        <f t="shared" si="8"/>
        <v>N/A</v>
      </c>
      <c r="G21" s="609" t="str">
        <f t="shared" si="8"/>
        <v>N/A</v>
      </c>
      <c r="H21" s="609" t="str">
        <f t="shared" si="8"/>
        <v>N/A</v>
      </c>
      <c r="I21" s="609" t="str">
        <f t="shared" si="8"/>
        <v>N/A</v>
      </c>
      <c r="J21" s="609" t="str">
        <f t="shared" si="8"/>
        <v>N/A</v>
      </c>
      <c r="K21" s="609" t="str">
        <f t="shared" si="8"/>
        <v>N/A</v>
      </c>
      <c r="L21" s="609" t="str">
        <f t="shared" si="8"/>
        <v>N/A</v>
      </c>
      <c r="M21" s="609" t="str">
        <f t="shared" si="8"/>
        <v>N/A</v>
      </c>
      <c r="N21" s="609" t="str">
        <f t="shared" si="8"/>
        <v>N/A</v>
      </c>
      <c r="O21" s="609" t="str">
        <f t="shared" si="8"/>
        <v>N/A</v>
      </c>
      <c r="P21" s="609" t="str">
        <f t="shared" si="8"/>
        <v>N/A</v>
      </c>
      <c r="Q21" s="609" t="str">
        <f t="shared" si="8"/>
        <v>N/A</v>
      </c>
      <c r="R21" s="609" t="str">
        <f t="shared" si="8"/>
        <v>N/A</v>
      </c>
      <c r="S21" s="609" t="str">
        <f t="shared" si="8"/>
        <v>N/A</v>
      </c>
      <c r="T21" s="609" t="str">
        <f t="shared" si="8"/>
        <v>N/A</v>
      </c>
      <c r="U21" s="609" t="str">
        <f t="shared" si="8"/>
        <v>N/A</v>
      </c>
      <c r="V21" s="609" t="str">
        <f t="shared" si="8"/>
        <v>N/A</v>
      </c>
      <c r="W21" s="609" t="str">
        <f t="shared" si="8"/>
        <v>N/A</v>
      </c>
    </row>
    <row r="22" spans="1:23" ht="6" customHeight="1"/>
    <row r="23" spans="1:23">
      <c r="B23" s="2" t="s">
        <v>983</v>
      </c>
      <c r="D23" s="604">
        <f>IF(D19&gt;0,D19,0)</f>
        <v>0</v>
      </c>
      <c r="E23" s="604">
        <f t="shared" ref="E23:W23" si="9">IF(E19&gt;0,E19,0)</f>
        <v>0</v>
      </c>
      <c r="F23" s="604">
        <f t="shared" si="9"/>
        <v>0</v>
      </c>
      <c r="G23" s="604">
        <f t="shared" si="9"/>
        <v>0</v>
      </c>
      <c r="H23" s="604">
        <f t="shared" si="9"/>
        <v>0</v>
      </c>
      <c r="I23" s="604">
        <f t="shared" si="9"/>
        <v>0</v>
      </c>
      <c r="J23" s="604">
        <f t="shared" si="9"/>
        <v>0</v>
      </c>
      <c r="K23" s="604">
        <f t="shared" si="9"/>
        <v>0</v>
      </c>
      <c r="L23" s="604">
        <f t="shared" si="9"/>
        <v>0</v>
      </c>
      <c r="M23" s="604">
        <f t="shared" si="9"/>
        <v>0</v>
      </c>
      <c r="N23" s="604">
        <f t="shared" si="9"/>
        <v>0</v>
      </c>
      <c r="O23" s="604">
        <f t="shared" si="9"/>
        <v>0</v>
      </c>
      <c r="P23" s="604">
        <f t="shared" si="9"/>
        <v>0</v>
      </c>
      <c r="Q23" s="604">
        <f t="shared" si="9"/>
        <v>0</v>
      </c>
      <c r="R23" s="604">
        <f t="shared" si="9"/>
        <v>0</v>
      </c>
      <c r="S23" s="604">
        <f t="shared" si="9"/>
        <v>0</v>
      </c>
      <c r="T23" s="604">
        <f t="shared" si="9"/>
        <v>0</v>
      </c>
      <c r="U23" s="604">
        <f t="shared" si="9"/>
        <v>0</v>
      </c>
      <c r="V23" s="604">
        <f t="shared" si="9"/>
        <v>0</v>
      </c>
      <c r="W23" s="604">
        <f t="shared" si="9"/>
        <v>0</v>
      </c>
    </row>
    <row r="25" spans="1:23">
      <c r="B25" s="602" t="s">
        <v>984</v>
      </c>
    </row>
    <row r="26" spans="1:23">
      <c r="A26" s="610" t="s">
        <v>985</v>
      </c>
      <c r="B26" s="968"/>
      <c r="C26" s="968"/>
      <c r="D26" s="600"/>
      <c r="E26" s="600"/>
      <c r="F26" s="600"/>
      <c r="G26" s="600"/>
      <c r="H26" s="600"/>
      <c r="I26" s="600"/>
      <c r="J26" s="600"/>
      <c r="K26" s="600"/>
      <c r="L26" s="600"/>
      <c r="M26" s="600"/>
      <c r="N26" s="600"/>
      <c r="O26" s="600"/>
      <c r="P26" s="600"/>
      <c r="Q26" s="600"/>
      <c r="R26" s="600"/>
      <c r="S26" s="600"/>
      <c r="T26" s="600"/>
      <c r="U26" s="600"/>
      <c r="V26" s="600"/>
      <c r="W26" s="600"/>
    </row>
    <row r="27" spans="1:23">
      <c r="A27" s="610" t="s">
        <v>986</v>
      </c>
      <c r="B27" s="968"/>
      <c r="C27" s="968"/>
      <c r="D27" s="600"/>
      <c r="E27" s="600"/>
      <c r="F27" s="600"/>
      <c r="G27" s="600"/>
      <c r="H27" s="600"/>
      <c r="I27" s="600"/>
      <c r="J27" s="600"/>
      <c r="K27" s="600"/>
      <c r="L27" s="600"/>
      <c r="M27" s="600"/>
      <c r="N27" s="600"/>
      <c r="O27" s="600"/>
      <c r="P27" s="600"/>
      <c r="Q27" s="600"/>
      <c r="R27" s="600"/>
      <c r="S27" s="600"/>
      <c r="T27" s="600"/>
      <c r="U27" s="600"/>
      <c r="V27" s="600"/>
      <c r="W27" s="600"/>
    </row>
    <row r="28" spans="1:23">
      <c r="A28" s="610" t="s">
        <v>987</v>
      </c>
      <c r="B28" s="968"/>
      <c r="C28" s="968"/>
      <c r="D28" s="600"/>
      <c r="E28" s="600"/>
      <c r="F28" s="600"/>
      <c r="G28" s="600"/>
      <c r="H28" s="600"/>
      <c r="I28" s="600"/>
      <c r="J28" s="600"/>
      <c r="K28" s="600"/>
      <c r="L28" s="600"/>
      <c r="M28" s="600"/>
      <c r="N28" s="600"/>
      <c r="O28" s="600"/>
      <c r="P28" s="600"/>
      <c r="Q28" s="600"/>
      <c r="R28" s="600"/>
      <c r="S28" s="600"/>
      <c r="T28" s="600"/>
      <c r="U28" s="600"/>
      <c r="V28" s="600"/>
      <c r="W28" s="600"/>
    </row>
    <row r="29" spans="1:23">
      <c r="A29" s="610" t="s">
        <v>988</v>
      </c>
      <c r="B29" s="968"/>
      <c r="C29" s="968"/>
      <c r="D29" s="600"/>
      <c r="E29" s="600"/>
      <c r="F29" s="600"/>
      <c r="G29" s="600"/>
      <c r="H29" s="600"/>
      <c r="I29" s="600"/>
      <c r="J29" s="600"/>
      <c r="K29" s="600"/>
      <c r="L29" s="600"/>
      <c r="M29" s="600"/>
      <c r="N29" s="600"/>
      <c r="O29" s="600"/>
      <c r="P29" s="600"/>
      <c r="Q29" s="600"/>
      <c r="R29" s="600"/>
      <c r="S29" s="600"/>
      <c r="T29" s="600"/>
      <c r="U29" s="600"/>
      <c r="V29" s="600"/>
      <c r="W29" s="600"/>
    </row>
    <row r="30" spans="1:23">
      <c r="A30" s="610" t="s">
        <v>989</v>
      </c>
      <c r="B30" s="968"/>
      <c r="C30" s="968"/>
      <c r="D30" s="600"/>
      <c r="E30" s="600"/>
      <c r="F30" s="600"/>
      <c r="G30" s="600"/>
      <c r="H30" s="600"/>
      <c r="I30" s="600"/>
      <c r="J30" s="600"/>
      <c r="K30" s="600"/>
      <c r="L30" s="600"/>
      <c r="M30" s="600"/>
      <c r="N30" s="600"/>
      <c r="O30" s="600"/>
      <c r="P30" s="600"/>
      <c r="Q30" s="600"/>
      <c r="R30" s="600"/>
      <c r="S30" s="600"/>
      <c r="T30" s="600"/>
      <c r="U30" s="600"/>
      <c r="V30" s="600"/>
      <c r="W30" s="600"/>
    </row>
    <row r="31" spans="1:23">
      <c r="A31" s="610" t="s">
        <v>990</v>
      </c>
      <c r="B31" s="968"/>
      <c r="C31" s="968"/>
      <c r="D31" s="600"/>
      <c r="E31" s="600"/>
      <c r="F31" s="600"/>
      <c r="G31" s="600"/>
      <c r="H31" s="600"/>
      <c r="I31" s="600"/>
      <c r="J31" s="600"/>
      <c r="K31" s="600"/>
      <c r="L31" s="600"/>
      <c r="M31" s="600"/>
      <c r="N31" s="600"/>
      <c r="O31" s="600"/>
      <c r="P31" s="600"/>
      <c r="Q31" s="600"/>
      <c r="R31" s="600"/>
      <c r="S31" s="600"/>
      <c r="T31" s="600"/>
      <c r="U31" s="600"/>
      <c r="V31" s="600"/>
      <c r="W31" s="600"/>
    </row>
    <row r="32" spans="1:23">
      <c r="A32" s="610" t="s">
        <v>991</v>
      </c>
      <c r="B32" s="968"/>
      <c r="C32" s="968"/>
      <c r="D32" s="600"/>
      <c r="E32" s="600"/>
      <c r="F32" s="600"/>
      <c r="G32" s="600"/>
      <c r="H32" s="600"/>
      <c r="I32" s="600"/>
      <c r="J32" s="600"/>
      <c r="K32" s="600"/>
      <c r="L32" s="600"/>
      <c r="M32" s="600"/>
      <c r="N32" s="600"/>
      <c r="O32" s="600"/>
      <c r="P32" s="600"/>
      <c r="Q32" s="600"/>
      <c r="R32" s="600"/>
      <c r="S32" s="600"/>
      <c r="T32" s="600"/>
      <c r="U32" s="600"/>
      <c r="V32" s="600"/>
      <c r="W32" s="600"/>
    </row>
    <row r="33" spans="2:23">
      <c r="B33" s="602" t="s">
        <v>992</v>
      </c>
      <c r="D33" s="607">
        <f>D23-SUM(D26:D32)</f>
        <v>0</v>
      </c>
      <c r="E33" s="607">
        <f t="shared" ref="E33:V33" si="10">E23-SUM(E26:E32)</f>
        <v>0</v>
      </c>
      <c r="F33" s="607">
        <f t="shared" si="10"/>
        <v>0</v>
      </c>
      <c r="G33" s="607">
        <f t="shared" si="10"/>
        <v>0</v>
      </c>
      <c r="H33" s="607">
        <f t="shared" si="10"/>
        <v>0</v>
      </c>
      <c r="I33" s="607">
        <f t="shared" si="10"/>
        <v>0</v>
      </c>
      <c r="J33" s="607">
        <f t="shared" si="10"/>
        <v>0</v>
      </c>
      <c r="K33" s="607">
        <f t="shared" si="10"/>
        <v>0</v>
      </c>
      <c r="L33" s="607">
        <f t="shared" si="10"/>
        <v>0</v>
      </c>
      <c r="M33" s="607">
        <f t="shared" si="10"/>
        <v>0</v>
      </c>
      <c r="N33" s="607">
        <f t="shared" si="10"/>
        <v>0</v>
      </c>
      <c r="O33" s="607">
        <f t="shared" si="10"/>
        <v>0</v>
      </c>
      <c r="P33" s="607">
        <f t="shared" si="10"/>
        <v>0</v>
      </c>
      <c r="Q33" s="607">
        <f t="shared" si="10"/>
        <v>0</v>
      </c>
      <c r="R33" s="607">
        <f t="shared" si="10"/>
        <v>0</v>
      </c>
      <c r="S33" s="607">
        <f t="shared" si="10"/>
        <v>0</v>
      </c>
      <c r="T33" s="607">
        <f t="shared" si="10"/>
        <v>0</v>
      </c>
      <c r="U33" s="607">
        <f t="shared" si="10"/>
        <v>0</v>
      </c>
      <c r="V33" s="607">
        <f t="shared" si="10"/>
        <v>0</v>
      </c>
      <c r="W33" s="607">
        <f>W23-SUM(W26:W32)</f>
        <v>0</v>
      </c>
    </row>
    <row r="35" spans="2:23">
      <c r="B35" s="2" t="s">
        <v>639</v>
      </c>
      <c r="D35" s="604">
        <f>'Source of Funds'!D45</f>
        <v>0</v>
      </c>
    </row>
    <row r="36" spans="2:23">
      <c r="D36" s="524" t="e">
        <f>D35/('Development Budget 2'!E25)</f>
        <v>#DIV/0!</v>
      </c>
      <c r="E36" s="522" t="s">
        <v>993</v>
      </c>
    </row>
    <row r="37" spans="2:23">
      <c r="D37" s="525" t="e">
        <f>D35/SUM(D19:M19)</f>
        <v>#DIV/0!</v>
      </c>
      <c r="E37" s="356" t="s">
        <v>994</v>
      </c>
    </row>
    <row r="38" spans="2:23">
      <c r="D38" s="525" t="e">
        <f>D35/SUM(D19:R19)</f>
        <v>#DIV/0!</v>
      </c>
      <c r="E38" s="356" t="s">
        <v>995</v>
      </c>
    </row>
    <row r="40" spans="2:23">
      <c r="E40" s="604"/>
    </row>
    <row r="42" spans="2:23">
      <c r="E42" s="526"/>
    </row>
  </sheetData>
  <mergeCells count="7">
    <mergeCell ref="B32:C32"/>
    <mergeCell ref="B26:C26"/>
    <mergeCell ref="B27:C27"/>
    <mergeCell ref="B28:C28"/>
    <mergeCell ref="B29:C29"/>
    <mergeCell ref="B30:C30"/>
    <mergeCell ref="B31:C31"/>
  </mergeCells>
  <pageMargins left="0.7" right="0.7" top="0.75" bottom="0.75" header="0.3" footer="0.3"/>
  <pageSetup scale="53" orientation="landscape" r:id="rId1"/>
  <headerFooter>
    <oddFooter>&amp;L&amp;"Arial Narrow,Italic"Housing Development Application&amp;C&amp;G&amp;R&amp;"Arial Narrow,Regular"&amp;A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CEDD0-3EA2-4F19-BFF8-AEA4ADBB7273}">
  <dimension ref="A11:K77"/>
  <sheetViews>
    <sheetView showGridLines="0" showRowColHeaders="0" showRuler="0" view="pageLayout" topLeftCell="A45" zoomScaleNormal="100" workbookViewId="0">
      <selection activeCell="J40" sqref="J40"/>
    </sheetView>
  </sheetViews>
  <sheetFormatPr defaultRowHeight="12.6"/>
  <cols>
    <col min="2" max="3" width="9.109375" customWidth="1"/>
  </cols>
  <sheetData>
    <row r="11" spans="1:10">
      <c r="A11" s="665" t="s">
        <v>1134</v>
      </c>
      <c r="B11" s="665"/>
      <c r="C11" s="665"/>
      <c r="D11" s="665"/>
      <c r="E11" s="665"/>
      <c r="F11" s="665"/>
      <c r="G11" s="665"/>
      <c r="H11" s="665"/>
      <c r="I11" s="665"/>
      <c r="J11" s="665"/>
    </row>
    <row r="12" spans="1:10">
      <c r="A12" s="665"/>
      <c r="B12" s="665"/>
      <c r="C12" s="665"/>
      <c r="D12" s="665"/>
      <c r="E12" s="665"/>
      <c r="F12" s="665"/>
      <c r="G12" s="665"/>
      <c r="H12" s="665"/>
      <c r="I12" s="665"/>
      <c r="J12" s="665"/>
    </row>
    <row r="13" spans="1:10" ht="21" customHeight="1" thickBot="1">
      <c r="A13" s="666" t="s">
        <v>1111</v>
      </c>
      <c r="B13" s="666"/>
      <c r="C13" s="666"/>
      <c r="D13" s="666"/>
      <c r="E13" s="666"/>
      <c r="F13" s="666"/>
      <c r="G13" s="666"/>
      <c r="H13" s="666"/>
      <c r="I13" s="666"/>
      <c r="J13" s="666"/>
    </row>
    <row r="14" spans="1:10" ht="6" customHeight="1">
      <c r="A14" s="601"/>
      <c r="B14" s="601"/>
      <c r="C14" s="601"/>
      <c r="D14" s="601"/>
      <c r="E14" s="601"/>
      <c r="F14" s="601"/>
      <c r="G14" s="601"/>
      <c r="H14" s="601"/>
      <c r="I14" s="601"/>
      <c r="J14" s="601"/>
    </row>
    <row r="15" spans="1:10" ht="12.75" customHeight="1">
      <c r="A15" s="664" t="s">
        <v>1118</v>
      </c>
      <c r="B15" s="664"/>
      <c r="C15" s="664"/>
      <c r="D15" s="664"/>
      <c r="E15" s="664"/>
      <c r="F15" s="664"/>
      <c r="G15" s="664"/>
      <c r="H15" s="664"/>
      <c r="I15" s="664"/>
      <c r="J15" s="664"/>
    </row>
    <row r="16" spans="1:10" ht="12.75" customHeight="1">
      <c r="A16" s="664"/>
      <c r="B16" s="664"/>
      <c r="C16" s="664"/>
      <c r="D16" s="664"/>
      <c r="E16" s="664"/>
      <c r="F16" s="664"/>
      <c r="G16" s="664"/>
      <c r="H16" s="664"/>
      <c r="I16" s="664"/>
      <c r="J16" s="664"/>
    </row>
    <row r="17" spans="1:11" ht="12.6" customHeight="1">
      <c r="A17" s="664"/>
      <c r="B17" s="664"/>
      <c r="C17" s="664"/>
      <c r="D17" s="664"/>
      <c r="E17" s="664"/>
      <c r="F17" s="664"/>
      <c r="G17" s="664"/>
      <c r="H17" s="664"/>
      <c r="I17" s="664"/>
      <c r="J17" s="664"/>
    </row>
    <row r="18" spans="1:11" ht="12.6" customHeight="1">
      <c r="A18" s="664"/>
      <c r="B18" s="664"/>
      <c r="C18" s="664"/>
      <c r="D18" s="664"/>
      <c r="E18" s="664"/>
      <c r="F18" s="664"/>
      <c r="G18" s="664"/>
      <c r="H18" s="664"/>
      <c r="I18" s="664"/>
      <c r="J18" s="664"/>
    </row>
    <row r="19" spans="1:11" ht="0.6" customHeight="1">
      <c r="A19" s="664"/>
      <c r="B19" s="664"/>
      <c r="C19" s="664"/>
      <c r="D19" s="664"/>
      <c r="E19" s="664"/>
      <c r="F19" s="664"/>
      <c r="G19" s="664"/>
      <c r="H19" s="664"/>
      <c r="I19" s="664"/>
      <c r="J19" s="664"/>
    </row>
    <row r="20" spans="1:11" ht="0.6" hidden="1" customHeight="1">
      <c r="A20" s="664"/>
      <c r="B20" s="664"/>
      <c r="C20" s="664"/>
      <c r="D20" s="664"/>
      <c r="E20" s="664"/>
      <c r="F20" s="664"/>
      <c r="G20" s="664"/>
      <c r="H20" s="664"/>
      <c r="I20" s="664"/>
      <c r="J20" s="664"/>
    </row>
    <row r="21" spans="1:11" ht="12.75" customHeight="1">
      <c r="A21" s="664" t="s">
        <v>1116</v>
      </c>
      <c r="B21" s="664"/>
      <c r="C21" s="664"/>
      <c r="D21" s="664"/>
      <c r="E21" s="664"/>
      <c r="F21" s="664"/>
      <c r="G21" s="664"/>
      <c r="H21" s="664"/>
      <c r="I21" s="664"/>
      <c r="J21" s="664"/>
      <c r="K21" t="s">
        <v>41</v>
      </c>
    </row>
    <row r="22" spans="1:11" ht="9" customHeight="1">
      <c r="A22" s="664"/>
      <c r="B22" s="664"/>
      <c r="C22" s="664"/>
      <c r="D22" s="664"/>
      <c r="E22" s="664"/>
      <c r="F22" s="664"/>
      <c r="G22" s="664"/>
      <c r="H22" s="664"/>
      <c r="I22" s="664"/>
      <c r="J22" s="664"/>
    </row>
    <row r="23" spans="1:11" ht="12.75" customHeight="1">
      <c r="A23" s="2"/>
      <c r="B23" s="236"/>
      <c r="C23" s="667" t="s">
        <v>1112</v>
      </c>
      <c r="D23" s="667"/>
      <c r="E23" s="667"/>
      <c r="F23" s="667"/>
      <c r="G23" s="667"/>
      <c r="H23" s="667"/>
      <c r="I23" s="667"/>
      <c r="J23" s="667"/>
    </row>
    <row r="24" spans="1:11" ht="12.75" customHeight="1">
      <c r="A24" s="2"/>
      <c r="B24" s="236"/>
      <c r="C24" s="667" t="s">
        <v>1113</v>
      </c>
      <c r="D24" s="667"/>
      <c r="E24" s="667"/>
      <c r="F24" s="667"/>
      <c r="G24" s="667"/>
      <c r="H24" s="667"/>
      <c r="I24" s="667"/>
      <c r="J24" s="667"/>
    </row>
    <row r="25" spans="1:11" ht="12.75" customHeight="1">
      <c r="A25" s="2"/>
      <c r="B25" s="236"/>
      <c r="C25" s="667" t="s">
        <v>1114</v>
      </c>
      <c r="D25" s="667"/>
      <c r="E25" s="667"/>
      <c r="F25" s="667"/>
      <c r="G25" s="667"/>
      <c r="H25" s="667"/>
      <c r="I25" s="667"/>
      <c r="J25" s="667"/>
    </row>
    <row r="26" spans="1:11" ht="7.5" customHeight="1">
      <c r="A26" s="236"/>
      <c r="B26" s="236"/>
      <c r="C26" s="236"/>
      <c r="D26" s="236"/>
      <c r="E26" s="236"/>
      <c r="F26" s="236"/>
      <c r="G26" s="236"/>
      <c r="H26" s="236"/>
      <c r="I26" s="236"/>
      <c r="J26" s="236"/>
    </row>
    <row r="27" spans="1:11" ht="12.75" customHeight="1">
      <c r="A27" s="664" t="s">
        <v>1115</v>
      </c>
      <c r="B27" s="664"/>
      <c r="C27" s="664"/>
      <c r="D27" s="664"/>
      <c r="E27" s="664"/>
      <c r="F27" s="664"/>
      <c r="G27" s="664"/>
      <c r="H27" s="664"/>
      <c r="I27" s="664"/>
      <c r="J27" s="664"/>
    </row>
    <row r="28" spans="1:11" ht="12.75" customHeight="1">
      <c r="A28" s="664"/>
      <c r="B28" s="664"/>
      <c r="C28" s="664"/>
      <c r="D28" s="664"/>
      <c r="E28" s="664"/>
      <c r="F28" s="664"/>
      <c r="G28" s="664"/>
      <c r="H28" s="664"/>
      <c r="I28" s="664"/>
      <c r="J28" s="664"/>
    </row>
    <row r="29" spans="1:11" ht="16.2" thickBot="1">
      <c r="A29" s="663" t="s">
        <v>1117</v>
      </c>
      <c r="B29" s="663"/>
      <c r="C29" s="663"/>
      <c r="D29" s="663"/>
      <c r="E29" s="663"/>
      <c r="F29" s="663"/>
      <c r="G29" s="663"/>
      <c r="H29" s="663"/>
      <c r="I29" s="663"/>
      <c r="J29" s="663"/>
    </row>
    <row r="30" spans="1:11" ht="22.5" customHeight="1">
      <c r="A30" s="6" t="s">
        <v>1135</v>
      </c>
      <c r="B30" s="2"/>
      <c r="C30" s="2"/>
      <c r="D30" s="2"/>
      <c r="E30" s="2"/>
      <c r="F30" s="2"/>
      <c r="G30" s="2"/>
      <c r="H30" s="2"/>
      <c r="I30" s="2"/>
      <c r="J30" s="2"/>
    </row>
    <row r="31" spans="1:11" ht="12.75" customHeight="1">
      <c r="A31" s="662" t="s">
        <v>1152</v>
      </c>
      <c r="B31" s="662"/>
      <c r="C31" s="662"/>
      <c r="D31" s="662"/>
      <c r="E31" s="662"/>
      <c r="F31" s="662"/>
      <c r="G31" s="662"/>
      <c r="H31" s="662"/>
      <c r="I31" s="662"/>
      <c r="J31" s="662"/>
    </row>
    <row r="32" spans="1:11">
      <c r="A32" s="662"/>
      <c r="B32" s="662"/>
      <c r="C32" s="662"/>
      <c r="D32" s="662"/>
      <c r="E32" s="662"/>
      <c r="F32" s="662"/>
      <c r="G32" s="662"/>
      <c r="H32" s="662"/>
      <c r="I32" s="662"/>
      <c r="J32" s="662"/>
    </row>
    <row r="33" spans="1:10">
      <c r="A33" s="662"/>
      <c r="B33" s="662"/>
      <c r="C33" s="662"/>
      <c r="D33" s="662"/>
      <c r="E33" s="662"/>
      <c r="F33" s="662"/>
      <c r="G33" s="662"/>
      <c r="H33" s="662"/>
      <c r="I33" s="662"/>
      <c r="J33" s="662"/>
    </row>
    <row r="34" spans="1:10">
      <c r="A34" s="662"/>
      <c r="B34" s="662"/>
      <c r="C34" s="662"/>
      <c r="D34" s="662"/>
      <c r="E34" s="662"/>
      <c r="F34" s="662"/>
      <c r="G34" s="662"/>
      <c r="H34" s="662"/>
      <c r="I34" s="662"/>
      <c r="J34" s="662"/>
    </row>
    <row r="35" spans="1:10">
      <c r="A35" s="662"/>
      <c r="B35" s="662"/>
      <c r="C35" s="662"/>
      <c r="D35" s="662"/>
      <c r="E35" s="662"/>
      <c r="F35" s="662"/>
      <c r="G35" s="662"/>
      <c r="H35" s="662"/>
      <c r="I35" s="662"/>
      <c r="J35" s="662"/>
    </row>
    <row r="36" spans="1:10" ht="17.25" customHeight="1">
      <c r="A36" s="662"/>
      <c r="B36" s="662"/>
      <c r="C36" s="662"/>
      <c r="D36" s="662"/>
      <c r="E36" s="662"/>
      <c r="F36" s="662"/>
      <c r="G36" s="662"/>
      <c r="H36" s="662"/>
      <c r="I36" s="662"/>
      <c r="J36" s="662"/>
    </row>
    <row r="37" spans="1:10" ht="8.25" hidden="1" customHeight="1">
      <c r="A37" s="662"/>
      <c r="B37" s="662"/>
      <c r="C37" s="662"/>
      <c r="D37" s="662"/>
      <c r="E37" s="662"/>
      <c r="F37" s="662"/>
      <c r="G37" s="662"/>
      <c r="H37" s="662"/>
      <c r="I37" s="662"/>
      <c r="J37" s="662"/>
    </row>
    <row r="38" spans="1:10" ht="5.25" hidden="1" customHeight="1">
      <c r="A38" s="662"/>
      <c r="B38" s="662"/>
      <c r="C38" s="662"/>
      <c r="D38" s="662"/>
      <c r="E38" s="662"/>
      <c r="F38" s="662"/>
      <c r="G38" s="662"/>
      <c r="H38" s="662"/>
      <c r="I38" s="662"/>
      <c r="J38" s="662"/>
    </row>
    <row r="39" spans="1:10" ht="6.75" customHeight="1">
      <c r="A39" s="2"/>
      <c r="B39" s="2"/>
      <c r="C39" s="2"/>
      <c r="D39" s="2"/>
      <c r="E39" s="2"/>
      <c r="F39" s="2"/>
      <c r="G39" s="2"/>
      <c r="H39" s="2"/>
      <c r="I39" s="2"/>
      <c r="J39" s="2"/>
    </row>
    <row r="40" spans="1:10" ht="14.4">
      <c r="A40" s="6" t="s">
        <v>1136</v>
      </c>
      <c r="B40" s="2"/>
      <c r="C40" s="2"/>
      <c r="D40" s="2"/>
      <c r="E40" s="2"/>
      <c r="F40" s="2"/>
      <c r="G40" s="2"/>
      <c r="H40" s="2"/>
      <c r="I40" s="2"/>
      <c r="J40" s="2"/>
    </row>
    <row r="41" spans="1:10">
      <c r="A41" s="662" t="s">
        <v>1151</v>
      </c>
      <c r="B41" s="662"/>
      <c r="C41" s="662"/>
      <c r="D41" s="662"/>
      <c r="E41" s="662"/>
      <c r="F41" s="662"/>
      <c r="G41" s="662"/>
      <c r="H41" s="662"/>
      <c r="I41" s="662"/>
      <c r="J41" s="662"/>
    </row>
    <row r="42" spans="1:10">
      <c r="A42" s="662"/>
      <c r="B42" s="662"/>
      <c r="C42" s="662"/>
      <c r="D42" s="662"/>
      <c r="E42" s="662"/>
      <c r="F42" s="662"/>
      <c r="G42" s="662"/>
      <c r="H42" s="662"/>
      <c r="I42" s="662"/>
      <c r="J42" s="662"/>
    </row>
    <row r="43" spans="1:10">
      <c r="A43" s="662"/>
      <c r="B43" s="662"/>
      <c r="C43" s="662"/>
      <c r="D43" s="662"/>
      <c r="E43" s="662"/>
      <c r="F43" s="662"/>
      <c r="G43" s="662"/>
      <c r="H43" s="662"/>
      <c r="I43" s="662"/>
      <c r="J43" s="662"/>
    </row>
    <row r="44" spans="1:10" ht="7.95" customHeight="1">
      <c r="A44" s="662"/>
      <c r="B44" s="662"/>
      <c r="C44" s="662"/>
      <c r="D44" s="662"/>
      <c r="E44" s="662"/>
      <c r="F44" s="662"/>
      <c r="G44" s="662"/>
      <c r="H44" s="662"/>
      <c r="I44" s="662"/>
      <c r="J44" s="662"/>
    </row>
    <row r="45" spans="1:10" ht="34.5" customHeight="1">
      <c r="A45" s="662"/>
      <c r="B45" s="662"/>
      <c r="C45" s="662"/>
      <c r="D45" s="662"/>
      <c r="E45" s="662"/>
      <c r="F45" s="662"/>
      <c r="G45" s="662"/>
      <c r="H45" s="662"/>
      <c r="I45" s="662"/>
      <c r="J45" s="662"/>
    </row>
    <row r="46" spans="1:10" ht="7.5" customHeight="1">
      <c r="A46" s="2"/>
      <c r="B46" s="2"/>
      <c r="C46" s="2"/>
      <c r="D46" s="2"/>
      <c r="E46" s="2"/>
      <c r="F46" s="2"/>
      <c r="G46" s="2"/>
      <c r="H46" s="2"/>
      <c r="I46" s="2"/>
      <c r="J46" s="2"/>
    </row>
    <row r="47" spans="1:10" ht="14.4">
      <c r="A47" s="6" t="s">
        <v>1126</v>
      </c>
      <c r="B47" s="2"/>
      <c r="C47" s="2"/>
      <c r="D47" s="2"/>
      <c r="E47" s="2"/>
      <c r="F47" s="2"/>
      <c r="G47" s="2"/>
      <c r="H47" s="2"/>
      <c r="I47" s="2"/>
      <c r="J47" s="2"/>
    </row>
    <row r="48" spans="1:10">
      <c r="A48" s="662" t="s">
        <v>1133</v>
      </c>
      <c r="B48" s="662"/>
      <c r="C48" s="662"/>
      <c r="D48" s="662"/>
      <c r="E48" s="662"/>
      <c r="F48" s="662"/>
      <c r="G48" s="662"/>
      <c r="H48" s="662"/>
      <c r="I48" s="662"/>
      <c r="J48" s="662"/>
    </row>
    <row r="49" spans="1:10">
      <c r="A49" s="662"/>
      <c r="B49" s="662"/>
      <c r="C49" s="662"/>
      <c r="D49" s="662"/>
      <c r="E49" s="662"/>
      <c r="F49" s="662"/>
      <c r="G49" s="662"/>
      <c r="H49" s="662"/>
      <c r="I49" s="662"/>
      <c r="J49" s="662"/>
    </row>
    <row r="50" spans="1:10" ht="46.2" customHeight="1">
      <c r="A50" s="662"/>
      <c r="B50" s="662"/>
      <c r="C50" s="662"/>
      <c r="D50" s="662"/>
      <c r="E50" s="662"/>
      <c r="F50" s="662"/>
      <c r="G50" s="662"/>
      <c r="H50" s="662"/>
      <c r="I50" s="662"/>
      <c r="J50" s="662"/>
    </row>
    <row r="51" spans="1:10" ht="12.6" hidden="1" customHeight="1">
      <c r="A51" s="662"/>
      <c r="B51" s="662"/>
      <c r="C51" s="662"/>
      <c r="D51" s="662"/>
      <c r="E51" s="662"/>
      <c r="F51" s="662"/>
      <c r="G51" s="662"/>
      <c r="H51" s="662"/>
      <c r="I51" s="662"/>
      <c r="J51" s="662"/>
    </row>
    <row r="52" spans="1:10" ht="8.25" customHeight="1">
      <c r="A52" s="662"/>
      <c r="B52" s="662"/>
      <c r="C52" s="662"/>
      <c r="D52" s="662"/>
      <c r="E52" s="662"/>
      <c r="F52" s="662"/>
      <c r="G52" s="662"/>
      <c r="H52" s="662"/>
      <c r="I52" s="662"/>
      <c r="J52" s="662"/>
    </row>
    <row r="53" spans="1:10" ht="10.5" customHeight="1">
      <c r="A53" s="2"/>
      <c r="B53" s="2"/>
      <c r="C53" s="2"/>
      <c r="D53" s="2"/>
      <c r="E53" s="2"/>
      <c r="F53" s="2"/>
      <c r="G53" s="2"/>
      <c r="H53" s="2"/>
      <c r="I53" s="2"/>
      <c r="J53" s="2"/>
    </row>
    <row r="54" spans="1:10" ht="12.75" customHeight="1">
      <c r="A54" s="2"/>
      <c r="B54" s="2"/>
      <c r="C54" s="2"/>
      <c r="D54" s="2"/>
      <c r="E54" s="2"/>
      <c r="F54" s="2"/>
      <c r="G54" s="2"/>
      <c r="H54" s="2"/>
      <c r="I54" s="2"/>
      <c r="J54" s="2"/>
    </row>
    <row r="55" spans="1:10" ht="12.75" customHeight="1">
      <c r="A55" s="2"/>
      <c r="B55" s="2"/>
      <c r="C55" s="2"/>
      <c r="D55" s="2"/>
      <c r="E55" s="2"/>
      <c r="F55" s="2"/>
      <c r="G55" s="2"/>
      <c r="H55" s="2"/>
      <c r="I55" s="2"/>
      <c r="J55" s="2"/>
    </row>
    <row r="56" spans="1:10" ht="13.8">
      <c r="A56" s="2"/>
      <c r="B56" s="2"/>
      <c r="C56" s="2"/>
      <c r="D56" s="2"/>
      <c r="E56" s="2"/>
      <c r="F56" s="2"/>
      <c r="G56" s="2"/>
      <c r="H56" s="2"/>
      <c r="I56" s="2"/>
      <c r="J56" s="2"/>
    </row>
    <row r="57" spans="1:10">
      <c r="A57" s="662" t="s">
        <v>1150</v>
      </c>
      <c r="B57" s="662"/>
      <c r="C57" s="662"/>
      <c r="D57" s="662"/>
      <c r="E57" s="662"/>
      <c r="F57" s="662"/>
      <c r="G57" s="662"/>
      <c r="H57" s="662"/>
      <c r="I57" s="662"/>
      <c r="J57" s="662"/>
    </row>
    <row r="58" spans="1:10">
      <c r="A58" s="662"/>
      <c r="B58" s="662"/>
      <c r="C58" s="662"/>
      <c r="D58" s="662"/>
      <c r="E58" s="662"/>
      <c r="F58" s="662"/>
      <c r="G58" s="662"/>
      <c r="H58" s="662"/>
      <c r="I58" s="662"/>
      <c r="J58" s="662"/>
    </row>
    <row r="59" spans="1:10" ht="33.75" customHeight="1">
      <c r="A59" s="662"/>
      <c r="B59" s="662"/>
      <c r="C59" s="662"/>
      <c r="D59" s="662"/>
      <c r="E59" s="662"/>
      <c r="F59" s="662"/>
      <c r="G59" s="662"/>
      <c r="H59" s="662"/>
      <c r="I59" s="662"/>
      <c r="J59" s="662"/>
    </row>
    <row r="60" spans="1:10" ht="13.8">
      <c r="A60" s="2"/>
      <c r="B60" s="2"/>
      <c r="C60" s="2"/>
      <c r="D60" s="2"/>
      <c r="E60" s="2"/>
      <c r="F60" s="2"/>
      <c r="G60" s="2"/>
      <c r="H60" s="2"/>
      <c r="I60" s="2"/>
      <c r="J60" s="2"/>
    </row>
    <row r="61" spans="1:10" ht="16.2" thickBot="1">
      <c r="A61" s="663" t="s">
        <v>1119</v>
      </c>
      <c r="B61" s="663"/>
      <c r="C61" s="663"/>
      <c r="D61" s="663"/>
      <c r="E61" s="663"/>
      <c r="F61" s="663"/>
      <c r="G61" s="663"/>
      <c r="H61" s="663"/>
      <c r="I61" s="663"/>
      <c r="J61" s="663"/>
    </row>
    <row r="62" spans="1:10" ht="14.4">
      <c r="A62" s="6" t="s">
        <v>1137</v>
      </c>
      <c r="B62" s="2"/>
      <c r="C62" s="2"/>
      <c r="D62" s="2"/>
      <c r="E62" s="2"/>
      <c r="F62" s="2"/>
      <c r="G62" s="2"/>
      <c r="H62" s="2"/>
      <c r="I62" s="2"/>
      <c r="J62" s="2"/>
    </row>
    <row r="63" spans="1:10" ht="13.8">
      <c r="A63" s="2"/>
      <c r="B63" s="2"/>
      <c r="C63" s="2"/>
      <c r="D63" s="2"/>
      <c r="E63" s="2"/>
      <c r="F63" s="2"/>
      <c r="G63" s="2"/>
      <c r="H63" s="2"/>
      <c r="I63" s="2"/>
      <c r="J63" s="2"/>
    </row>
    <row r="64" spans="1:10" ht="14.4">
      <c r="A64" s="2"/>
      <c r="B64" s="2"/>
      <c r="C64" s="660">
        <v>45296</v>
      </c>
      <c r="D64" s="660"/>
      <c r="E64" s="661" t="s">
        <v>1122</v>
      </c>
      <c r="F64" s="661"/>
      <c r="G64" s="661"/>
      <c r="H64" s="661"/>
      <c r="I64" s="2"/>
      <c r="J64" s="2"/>
    </row>
    <row r="65" spans="1:10" ht="14.4">
      <c r="A65" s="2"/>
      <c r="B65" s="2"/>
      <c r="C65" s="660">
        <v>45324</v>
      </c>
      <c r="D65" s="660"/>
      <c r="E65" s="661" t="s">
        <v>1123</v>
      </c>
      <c r="F65" s="661"/>
      <c r="G65" s="661"/>
      <c r="H65" s="661"/>
      <c r="I65" s="2"/>
      <c r="J65" s="2"/>
    </row>
    <row r="66" spans="1:10" ht="14.4">
      <c r="A66" s="2"/>
      <c r="B66" s="2"/>
      <c r="C66" s="660">
        <v>45422</v>
      </c>
      <c r="D66" s="660"/>
      <c r="E66" s="661" t="s">
        <v>1124</v>
      </c>
      <c r="F66" s="661"/>
      <c r="G66" s="661"/>
      <c r="H66" s="661"/>
      <c r="I66" s="2"/>
      <c r="J66" s="2"/>
    </row>
    <row r="67" spans="1:10" ht="14.4">
      <c r="A67" s="2"/>
      <c r="B67" s="2"/>
      <c r="C67" s="660">
        <v>45492</v>
      </c>
      <c r="D67" s="660"/>
      <c r="E67" s="661" t="s">
        <v>1125</v>
      </c>
      <c r="F67" s="661"/>
      <c r="G67" s="661"/>
      <c r="H67" s="661"/>
      <c r="I67" s="2"/>
      <c r="J67" s="2"/>
    </row>
    <row r="68" spans="1:10" ht="13.8">
      <c r="A68" s="2"/>
      <c r="B68" s="2"/>
      <c r="C68" s="2"/>
      <c r="D68" s="2"/>
      <c r="E68" s="2"/>
      <c r="F68" s="2"/>
      <c r="G68" s="2"/>
      <c r="H68" s="2"/>
      <c r="I68" s="2"/>
      <c r="J68" s="2"/>
    </row>
    <row r="69" spans="1:10" ht="14.4">
      <c r="A69" s="6" t="s">
        <v>1126</v>
      </c>
      <c r="B69" s="2"/>
      <c r="C69" s="2"/>
      <c r="D69" s="2"/>
      <c r="E69" s="2"/>
      <c r="F69" s="2"/>
      <c r="G69" s="2"/>
      <c r="H69" s="2"/>
      <c r="I69" s="2"/>
      <c r="J69" s="2"/>
    </row>
    <row r="70" spans="1:10" ht="7.5" customHeight="1">
      <c r="A70" s="6"/>
      <c r="B70" s="2"/>
      <c r="C70" s="2"/>
      <c r="D70" s="2"/>
      <c r="E70" s="2"/>
      <c r="F70" s="2"/>
      <c r="G70" s="2"/>
      <c r="H70" s="2"/>
      <c r="I70" s="2"/>
      <c r="J70" s="2"/>
    </row>
    <row r="71" spans="1:10" ht="13.8">
      <c r="A71" s="65"/>
      <c r="B71" s="660">
        <v>45331</v>
      </c>
      <c r="C71" s="660"/>
      <c r="D71" s="661" t="s">
        <v>1120</v>
      </c>
      <c r="E71" s="661"/>
      <c r="F71" s="661"/>
      <c r="G71" s="661"/>
      <c r="H71" s="661"/>
      <c r="I71" s="661"/>
      <c r="J71" s="65"/>
    </row>
    <row r="72" spans="1:10" ht="13.8">
      <c r="A72" s="65"/>
      <c r="B72" s="660">
        <v>45415</v>
      </c>
      <c r="C72" s="660"/>
      <c r="D72" s="661" t="s">
        <v>1121</v>
      </c>
      <c r="E72" s="661"/>
      <c r="F72" s="661"/>
      <c r="G72" s="661"/>
      <c r="H72" s="661"/>
      <c r="I72" s="661"/>
      <c r="J72" s="65"/>
    </row>
    <row r="73" spans="1:10" ht="13.8">
      <c r="A73" s="65"/>
      <c r="B73" s="660">
        <v>45499</v>
      </c>
      <c r="C73" s="660"/>
      <c r="D73" s="661" t="s">
        <v>1120</v>
      </c>
      <c r="E73" s="661"/>
      <c r="F73" s="661"/>
      <c r="G73" s="661"/>
      <c r="H73" s="661"/>
      <c r="I73" s="661"/>
      <c r="J73" s="65"/>
    </row>
    <row r="74" spans="1:10" ht="13.8">
      <c r="A74" s="65"/>
      <c r="B74" s="660">
        <v>45583</v>
      </c>
      <c r="C74" s="660"/>
      <c r="D74" s="661" t="s">
        <v>1121</v>
      </c>
      <c r="E74" s="661"/>
      <c r="F74" s="661"/>
      <c r="G74" s="661"/>
      <c r="H74" s="661"/>
      <c r="I74" s="661"/>
      <c r="J74" s="65"/>
    </row>
    <row r="75" spans="1:10" ht="13.8">
      <c r="A75" s="2"/>
      <c r="B75" s="2"/>
      <c r="C75" s="2"/>
      <c r="D75" s="2"/>
      <c r="E75" s="2"/>
      <c r="F75" s="2"/>
      <c r="G75" s="2"/>
      <c r="H75" s="2"/>
      <c r="I75" s="2"/>
      <c r="J75" s="2"/>
    </row>
    <row r="76" spans="1:10" ht="13.8">
      <c r="A76" s="2"/>
      <c r="B76" s="2"/>
      <c r="C76" s="2"/>
      <c r="D76" s="2"/>
      <c r="E76" s="2"/>
      <c r="F76" s="2"/>
      <c r="G76" s="2"/>
      <c r="H76" s="2"/>
      <c r="I76" s="2"/>
      <c r="J76" s="2"/>
    </row>
    <row r="77" spans="1:10" ht="13.8">
      <c r="A77" s="2"/>
      <c r="B77" s="2"/>
      <c r="C77" s="2"/>
      <c r="D77" s="2"/>
      <c r="E77" s="2"/>
      <c r="F77" s="2"/>
      <c r="G77" s="2"/>
      <c r="H77" s="2"/>
      <c r="I77" s="2"/>
      <c r="J77" s="2"/>
    </row>
  </sheetData>
  <sheetProtection algorithmName="SHA-512" hashValue="y1M9vbKXsG1BEAgg3dE0HMHM1o75dlqNwlbz0Uy1hRn4BcOMOujQ618hviE0R1A2tTC1xpTY1XfIeifBcH4UWQ==" saltValue="QEZKnPuuNOdGEY4K4Jlf0w==" spinCount="100000" sheet="1" objects="1" scenarios="1"/>
  <mergeCells count="30">
    <mergeCell ref="A11:J12"/>
    <mergeCell ref="A13:J13"/>
    <mergeCell ref="A15:J20"/>
    <mergeCell ref="A21:J22"/>
    <mergeCell ref="C25:J25"/>
    <mergeCell ref="C24:J24"/>
    <mergeCell ref="C23:J23"/>
    <mergeCell ref="A27:J28"/>
    <mergeCell ref="A31:J38"/>
    <mergeCell ref="A29:J29"/>
    <mergeCell ref="A41:J45"/>
    <mergeCell ref="A48:J52"/>
    <mergeCell ref="A57:J59"/>
    <mergeCell ref="A61:J61"/>
    <mergeCell ref="B71:C71"/>
    <mergeCell ref="B72:C72"/>
    <mergeCell ref="B73:C73"/>
    <mergeCell ref="C64:D64"/>
    <mergeCell ref="C65:D65"/>
    <mergeCell ref="C66:D66"/>
    <mergeCell ref="C67:D67"/>
    <mergeCell ref="E64:H64"/>
    <mergeCell ref="E65:H65"/>
    <mergeCell ref="E66:H66"/>
    <mergeCell ref="E67:H67"/>
    <mergeCell ref="B74:C74"/>
    <mergeCell ref="D71:I71"/>
    <mergeCell ref="D72:I72"/>
    <mergeCell ref="D73:I73"/>
    <mergeCell ref="D74:I74"/>
  </mergeCells>
  <pageMargins left="0.7" right="0.7" top="0.75" bottom="0.75" header="0.3" footer="0.3"/>
  <pageSetup orientation="portrait" horizontalDpi="1200" verticalDpi="1200" r:id="rId1"/>
  <headerFooter>
    <oddFooter>&amp;L&amp;"Arial Narrow,Italic"Housing Development Application&amp;C&amp;G&amp;R&amp;"Arial Narrow,Regular"&amp;A</oddFooter>
  </headerFooter>
  <rowBreaks count="1" manualBreakCount="1">
    <brk id="54" max="16383" man="1"/>
  </rowBreaks>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autoPageBreaks="0"/>
  </sheetPr>
  <dimension ref="A1:AA63"/>
  <sheetViews>
    <sheetView showGridLines="0" showRowColHeaders="0" showRuler="0" view="pageLayout" topLeftCell="A8" zoomScaleNormal="115" zoomScaleSheetLayoutView="100" workbookViewId="0">
      <selection activeCell="D50" sqref="D50:J50"/>
    </sheetView>
  </sheetViews>
  <sheetFormatPr defaultColWidth="9.33203125" defaultRowHeight="13.8"/>
  <cols>
    <col min="1" max="1" width="6" style="1" customWidth="1"/>
    <col min="2" max="2" width="4.44140625" style="1" customWidth="1"/>
    <col min="3" max="3" width="6" style="1" customWidth="1"/>
    <col min="4" max="4" width="14.33203125" style="1" customWidth="1"/>
    <col min="5" max="5" width="5" style="1" customWidth="1"/>
    <col min="6" max="6" width="5.33203125" style="1" customWidth="1"/>
    <col min="7" max="7" width="10.33203125" style="1" customWidth="1"/>
    <col min="8" max="8" width="4.33203125" style="1" customWidth="1"/>
    <col min="9" max="9" width="15.44140625" style="1" customWidth="1"/>
    <col min="10" max="10" width="5.6640625" style="1" customWidth="1"/>
    <col min="11" max="11" width="4.33203125" style="1" customWidth="1"/>
    <col min="12" max="12" width="4.44140625" style="1" customWidth="1"/>
    <col min="13" max="13" width="3" style="1" customWidth="1"/>
    <col min="14" max="15" width="4.33203125" style="1" customWidth="1"/>
    <col min="16" max="16" width="12.6640625" style="1" customWidth="1"/>
    <col min="17" max="16384" width="9.33203125" style="1"/>
  </cols>
  <sheetData>
    <row r="1" spans="1:16" ht="9.75" customHeight="1">
      <c r="B1" s="187"/>
      <c r="C1" s="187"/>
      <c r="D1" s="187"/>
      <c r="E1" s="187"/>
      <c r="F1" s="187"/>
      <c r="G1" s="187"/>
      <c r="H1" s="187"/>
      <c r="O1" s="673"/>
      <c r="P1" s="673"/>
    </row>
    <row r="2" spans="1:16" ht="79.5" customHeight="1"/>
    <row r="3" spans="1:16" ht="3.75" customHeight="1">
      <c r="B3" s="121"/>
      <c r="C3" s="121"/>
      <c r="D3" s="121"/>
      <c r="E3" s="121"/>
      <c r="F3" s="121"/>
      <c r="G3" s="121"/>
      <c r="H3" s="121"/>
      <c r="I3" s="121"/>
      <c r="J3" s="121"/>
      <c r="K3" s="121"/>
      <c r="L3" s="121"/>
      <c r="M3" s="121"/>
      <c r="N3" s="121"/>
      <c r="O3" s="121"/>
      <c r="P3" s="121"/>
    </row>
    <row r="4" spans="1:16" ht="29.25" customHeight="1">
      <c r="A4" s="686" t="s">
        <v>1134</v>
      </c>
      <c r="B4" s="686"/>
      <c r="C4" s="686"/>
      <c r="D4" s="686"/>
      <c r="E4" s="686"/>
      <c r="F4" s="686"/>
      <c r="G4" s="686"/>
      <c r="H4" s="686"/>
      <c r="I4" s="686"/>
      <c r="J4" s="686"/>
      <c r="K4" s="686"/>
      <c r="L4" s="686"/>
      <c r="M4" s="686"/>
      <c r="N4" s="686"/>
      <c r="O4" s="686"/>
      <c r="P4" s="686"/>
    </row>
    <row r="5" spans="1:16" ht="24.75" customHeight="1">
      <c r="A5" s="687" t="s">
        <v>615</v>
      </c>
      <c r="B5" s="687"/>
      <c r="C5" s="687"/>
      <c r="D5" s="687"/>
      <c r="E5" s="687"/>
      <c r="F5" s="687"/>
      <c r="G5" s="687"/>
      <c r="H5" s="687"/>
      <c r="I5" s="687"/>
      <c r="J5" s="687"/>
      <c r="K5" s="687"/>
      <c r="L5" s="687"/>
      <c r="M5" s="687"/>
      <c r="N5" s="687"/>
      <c r="O5" s="687"/>
      <c r="P5" s="687"/>
    </row>
    <row r="6" spans="1:16" s="7" customFormat="1" ht="9.75" customHeight="1">
      <c r="B6" s="685"/>
      <c r="C6" s="685"/>
      <c r="D6" s="685"/>
      <c r="E6" s="685"/>
      <c r="F6" s="685"/>
      <c r="G6" s="685"/>
      <c r="H6" s="685"/>
      <c r="I6" s="685"/>
      <c r="J6" s="685"/>
      <c r="K6" s="685"/>
      <c r="L6" s="685"/>
      <c r="M6" s="685"/>
      <c r="N6" s="685"/>
      <c r="O6" s="685"/>
      <c r="P6" s="685"/>
    </row>
    <row r="7" spans="1:16" ht="18.75" customHeight="1">
      <c r="B7" s="188" t="s">
        <v>616</v>
      </c>
      <c r="C7" s="189"/>
      <c r="D7" s="189"/>
      <c r="E7" s="672"/>
      <c r="F7" s="672"/>
      <c r="G7" s="672"/>
      <c r="I7" s="5" t="s">
        <v>396</v>
      </c>
      <c r="J7" s="677"/>
      <c r="K7" s="677"/>
      <c r="L7" s="677"/>
      <c r="M7" s="1" t="s">
        <v>643</v>
      </c>
    </row>
    <row r="8" spans="1:16" ht="15.75" customHeight="1" thickBot="1">
      <c r="A8" s="190"/>
      <c r="B8" s="190"/>
      <c r="C8" s="190"/>
      <c r="D8" s="190"/>
      <c r="E8" s="190"/>
      <c r="F8" s="190"/>
      <c r="G8" s="190"/>
      <c r="H8" s="190"/>
      <c r="I8" s="190"/>
      <c r="J8" s="190"/>
      <c r="K8" s="190"/>
      <c r="L8" s="190"/>
      <c r="M8" s="190"/>
      <c r="N8" s="190"/>
      <c r="O8" s="190"/>
      <c r="P8" s="190"/>
    </row>
    <row r="9" spans="1:16" ht="3.6" customHeight="1">
      <c r="B9" s="191"/>
      <c r="C9" s="191"/>
      <c r="D9" s="191"/>
      <c r="E9" s="191"/>
      <c r="F9" s="191"/>
      <c r="G9" s="191"/>
      <c r="H9" s="191"/>
      <c r="I9" s="191"/>
      <c r="J9" s="191"/>
      <c r="K9" s="191"/>
      <c r="L9" s="191"/>
      <c r="M9" s="191"/>
      <c r="N9" s="191"/>
      <c r="O9" s="191"/>
      <c r="P9" s="191"/>
    </row>
    <row r="10" spans="1:16" ht="20.7" customHeight="1">
      <c r="A10" s="192"/>
      <c r="B10" s="6" t="s">
        <v>772</v>
      </c>
      <c r="M10" s="193" t="s">
        <v>41</v>
      </c>
      <c r="N10" s="193"/>
    </row>
    <row r="11" spans="1:16" ht="3" customHeight="1"/>
    <row r="12" spans="1:16" ht="24" customHeight="1">
      <c r="C12" s="65"/>
      <c r="D12" s="15" t="s">
        <v>1073</v>
      </c>
      <c r="E12" s="15"/>
      <c r="H12" s="65"/>
      <c r="I12" s="1" t="s">
        <v>132</v>
      </c>
      <c r="K12" s="65"/>
      <c r="L12" s="1" t="s">
        <v>699</v>
      </c>
    </row>
    <row r="13" spans="1:16" ht="4.5" customHeight="1">
      <c r="B13" s="191"/>
      <c r="C13" s="191"/>
      <c r="D13" s="191"/>
      <c r="E13" s="191"/>
      <c r="F13" s="191"/>
      <c r="G13" s="191"/>
      <c r="H13" s="191"/>
      <c r="I13" s="191"/>
      <c r="J13" s="191"/>
      <c r="K13" s="191"/>
      <c r="L13" s="191"/>
      <c r="M13" s="194"/>
      <c r="N13" s="194"/>
      <c r="O13" s="191"/>
      <c r="P13" s="191"/>
    </row>
    <row r="14" spans="1:16" ht="21" customHeight="1">
      <c r="B14" s="592" t="s">
        <v>1102</v>
      </c>
      <c r="C14" s="591"/>
      <c r="D14" s="591"/>
      <c r="E14" s="591"/>
      <c r="F14" s="591"/>
      <c r="G14" s="591"/>
      <c r="H14" s="591"/>
      <c r="I14" s="684"/>
      <c r="J14" s="684"/>
      <c r="K14" s="684"/>
      <c r="L14" s="684"/>
      <c r="M14" s="684"/>
      <c r="N14" s="684"/>
      <c r="O14" s="684"/>
      <c r="P14" s="684"/>
    </row>
    <row r="15" spans="1:16" ht="7.5" customHeight="1">
      <c r="B15" s="191"/>
      <c r="C15" s="191"/>
      <c r="D15" s="191"/>
      <c r="E15" s="191"/>
      <c r="F15" s="191"/>
      <c r="G15" s="191"/>
      <c r="H15" s="191"/>
      <c r="I15" s="191"/>
      <c r="J15" s="191"/>
      <c r="K15" s="191"/>
      <c r="L15" s="191"/>
      <c r="M15" s="191"/>
      <c r="N15" s="191"/>
      <c r="O15" s="191"/>
      <c r="P15" s="191"/>
    </row>
    <row r="16" spans="1:16" ht="23.25" customHeight="1">
      <c r="B16" s="690" t="s">
        <v>464</v>
      </c>
      <c r="C16" s="690"/>
      <c r="D16" s="690"/>
      <c r="E16" s="688"/>
      <c r="F16" s="688"/>
      <c r="G16" s="688"/>
      <c r="H16" s="196"/>
      <c r="I16" s="690" t="s">
        <v>422</v>
      </c>
      <c r="J16" s="690"/>
      <c r="K16" s="690"/>
      <c r="L16" s="688"/>
      <c r="M16" s="688"/>
      <c r="N16" s="688"/>
      <c r="O16" s="688"/>
      <c r="P16" s="688"/>
    </row>
    <row r="17" spans="2:16" ht="11.25" customHeight="1">
      <c r="B17" s="197"/>
      <c r="C17" s="197"/>
      <c r="D17" s="197"/>
      <c r="E17" s="198"/>
      <c r="F17" s="198"/>
      <c r="G17" s="198"/>
      <c r="H17" s="196"/>
      <c r="I17" s="9"/>
      <c r="J17" s="9"/>
      <c r="K17" s="9"/>
      <c r="L17" s="199"/>
      <c r="M17" s="199"/>
      <c r="N17" s="199"/>
      <c r="O17" s="199"/>
      <c r="P17" s="199"/>
    </row>
    <row r="18" spans="2:16" ht="19.5" customHeight="1">
      <c r="B18" s="690" t="s">
        <v>376</v>
      </c>
      <c r="C18" s="690"/>
      <c r="D18" s="690"/>
      <c r="E18" s="688" t="s">
        <v>281</v>
      </c>
      <c r="F18" s="688"/>
      <c r="G18" s="688"/>
      <c r="H18" s="132"/>
      <c r="I18" s="689"/>
      <c r="J18" s="689"/>
      <c r="K18" s="689"/>
      <c r="L18" s="696"/>
      <c r="M18" s="696"/>
      <c r="N18" s="696"/>
      <c r="O18" s="696"/>
      <c r="P18" s="696"/>
    </row>
    <row r="19" spans="2:16" ht="9" customHeight="1">
      <c r="B19" s="191"/>
      <c r="C19" s="191"/>
      <c r="D19" s="191"/>
      <c r="E19" s="191"/>
      <c r="F19" s="191"/>
      <c r="G19" s="191"/>
      <c r="H19" s="191"/>
      <c r="I19" s="191"/>
      <c r="J19" s="191"/>
      <c r="K19" s="191"/>
      <c r="L19" s="191"/>
      <c r="M19" s="191"/>
      <c r="N19" s="191"/>
      <c r="O19" s="191"/>
    </row>
    <row r="20" spans="2:16" ht="21.75" customHeight="1">
      <c r="B20" s="697" t="s">
        <v>311</v>
      </c>
      <c r="C20" s="697"/>
      <c r="D20" s="697"/>
      <c r="E20" s="697"/>
      <c r="F20" s="679" t="s">
        <v>281</v>
      </c>
      <c r="G20" s="679"/>
      <c r="H20" s="679"/>
      <c r="I20" s="674"/>
      <c r="J20" s="674"/>
      <c r="K20" s="674"/>
      <c r="L20" s="674"/>
      <c r="M20" s="674"/>
      <c r="N20" s="674"/>
      <c r="O20" s="674"/>
      <c r="P20" s="674"/>
    </row>
    <row r="21" spans="2:16" ht="28.2" customHeight="1">
      <c r="B21" s="191"/>
      <c r="C21" s="683" t="s">
        <v>1050</v>
      </c>
      <c r="D21" s="683"/>
      <c r="E21" s="683"/>
      <c r="F21" s="683"/>
      <c r="G21" s="683"/>
      <c r="H21" s="683"/>
      <c r="I21" s="680"/>
      <c r="J21" s="681"/>
      <c r="K21" s="681"/>
      <c r="L21" s="681"/>
      <c r="M21" s="681"/>
      <c r="N21" s="681"/>
      <c r="O21" s="681"/>
      <c r="P21" s="682"/>
    </row>
    <row r="22" spans="2:16" ht="17.25" customHeight="1">
      <c r="B22" s="15"/>
      <c r="C22" s="15" t="s">
        <v>555</v>
      </c>
      <c r="D22" s="15"/>
      <c r="E22" s="15"/>
      <c r="F22" s="15"/>
      <c r="G22" s="15"/>
      <c r="H22" s="15"/>
      <c r="I22" s="15"/>
      <c r="J22" s="15"/>
      <c r="K22" s="15"/>
      <c r="L22" s="15"/>
      <c r="M22" s="15"/>
      <c r="N22" s="15"/>
      <c r="O22" s="15"/>
      <c r="P22" s="15"/>
    </row>
    <row r="23" spans="2:16" ht="8.25" customHeight="1"/>
    <row r="24" spans="2:16" ht="16.5" customHeight="1">
      <c r="B24" s="200" t="s">
        <v>815</v>
      </c>
      <c r="G24" s="1" t="s">
        <v>133</v>
      </c>
      <c r="J24" s="1" t="s">
        <v>1074</v>
      </c>
    </row>
    <row r="25" spans="2:16" ht="8.25" customHeight="1">
      <c r="J25" s="691"/>
      <c r="K25" s="692"/>
      <c r="L25" s="692"/>
      <c r="M25" s="692"/>
      <c r="N25" s="692"/>
      <c r="O25" s="692"/>
      <c r="P25" s="693"/>
    </row>
    <row r="26" spans="2:16" ht="15.75" customHeight="1">
      <c r="G26" s="1" t="s">
        <v>134</v>
      </c>
      <c r="J26" s="694"/>
      <c r="K26" s="672"/>
      <c r="L26" s="672"/>
      <c r="M26" s="672"/>
      <c r="N26" s="672"/>
      <c r="O26" s="672"/>
      <c r="P26" s="695"/>
    </row>
    <row r="27" spans="2:16" ht="0.6" customHeight="1">
      <c r="D27" s="1" t="b">
        <v>0</v>
      </c>
      <c r="I27" s="1" t="b">
        <v>0</v>
      </c>
      <c r="L27" s="674" t="b">
        <v>0</v>
      </c>
      <c r="M27" s="674"/>
      <c r="N27" s="65"/>
      <c r="P27" s="201">
        <v>0</v>
      </c>
    </row>
    <row r="28" spans="2:16" ht="4.5" customHeight="1">
      <c r="B28" s="191"/>
      <c r="C28" s="191"/>
      <c r="D28" s="191"/>
      <c r="E28" s="191"/>
      <c r="F28" s="191"/>
      <c r="G28" s="191"/>
      <c r="H28" s="191"/>
      <c r="I28" s="191"/>
      <c r="J28" s="191"/>
      <c r="K28" s="185"/>
      <c r="L28" s="191"/>
      <c r="M28" s="191"/>
      <c r="N28" s="191"/>
      <c r="O28" s="191"/>
      <c r="P28" s="191"/>
    </row>
    <row r="29" spans="2:16" ht="20.25" customHeight="1">
      <c r="B29" s="202" t="s">
        <v>7</v>
      </c>
    </row>
    <row r="30" spans="2:16" ht="17.25" customHeight="1">
      <c r="B30" s="673" t="s">
        <v>766</v>
      </c>
      <c r="C30" s="673"/>
      <c r="D30" s="671"/>
      <c r="E30" s="671"/>
      <c r="F30" s="671"/>
      <c r="G30" s="671"/>
      <c r="H30" s="671"/>
      <c r="I30" s="671"/>
      <c r="J30" s="671"/>
      <c r="K30" s="671"/>
      <c r="L30" s="671"/>
      <c r="M30" s="673" t="s">
        <v>767</v>
      </c>
      <c r="N30" s="673"/>
      <c r="O30" s="673"/>
      <c r="P30" s="171"/>
    </row>
    <row r="31" spans="2:16" ht="17.25" customHeight="1">
      <c r="B31" s="673" t="s">
        <v>126</v>
      </c>
      <c r="C31" s="673"/>
      <c r="D31" s="668"/>
      <c r="E31" s="668"/>
      <c r="F31" s="668"/>
      <c r="G31" s="668"/>
      <c r="H31" s="668"/>
      <c r="I31" s="668"/>
      <c r="J31" s="668"/>
      <c r="K31" s="668"/>
      <c r="L31" s="668"/>
      <c r="N31" s="673" t="s">
        <v>768</v>
      </c>
      <c r="O31" s="673"/>
      <c r="P31" s="520" t="s">
        <v>281</v>
      </c>
    </row>
    <row r="32" spans="2:16" ht="17.25" customHeight="1">
      <c r="C32" s="65"/>
      <c r="D32" s="668"/>
      <c r="E32" s="668"/>
      <c r="F32" s="668"/>
      <c r="G32" s="668"/>
      <c r="H32" s="668"/>
      <c r="I32" s="668"/>
      <c r="J32" s="668"/>
      <c r="K32" s="668"/>
      <c r="L32" s="668"/>
      <c r="M32" s="15"/>
      <c r="N32" s="15"/>
      <c r="O32" s="15"/>
      <c r="P32" s="15"/>
    </row>
    <row r="33" spans="1:16" ht="17.25" customHeight="1">
      <c r="B33" s="673" t="s">
        <v>125</v>
      </c>
      <c r="C33" s="673"/>
      <c r="D33" s="668"/>
      <c r="E33" s="668"/>
      <c r="F33" s="668"/>
      <c r="G33" s="668"/>
      <c r="H33" s="668"/>
      <c r="I33" s="4" t="s">
        <v>271</v>
      </c>
      <c r="J33" s="679"/>
      <c r="K33" s="679"/>
      <c r="L33" s="679"/>
      <c r="O33" s="4" t="s">
        <v>769</v>
      </c>
      <c r="P33" s="181"/>
    </row>
    <row r="34" spans="1:16" ht="17.25" customHeight="1">
      <c r="C34" s="15"/>
      <c r="D34" s="15"/>
      <c r="E34" s="15"/>
      <c r="F34" s="15"/>
      <c r="G34" s="15"/>
      <c r="H34" s="15"/>
      <c r="I34" s="4"/>
      <c r="J34" s="4"/>
      <c r="K34" s="198"/>
      <c r="L34" s="198"/>
      <c r="N34" s="4"/>
      <c r="O34" s="4"/>
      <c r="P34" s="65"/>
    </row>
    <row r="35" spans="1:16" ht="17.25" customHeight="1">
      <c r="B35" s="678" t="s">
        <v>609</v>
      </c>
      <c r="C35" s="678"/>
      <c r="D35" s="672"/>
      <c r="E35" s="672"/>
      <c r="F35" s="672"/>
      <c r="H35" s="678" t="s">
        <v>610</v>
      </c>
      <c r="I35" s="678"/>
      <c r="J35" s="672"/>
      <c r="K35" s="672"/>
      <c r="L35" s="672"/>
      <c r="M35" s="672"/>
      <c r="N35" s="672"/>
      <c r="O35" s="672"/>
      <c r="P35" s="65"/>
    </row>
    <row r="36" spans="1:16" ht="13.5" customHeight="1">
      <c r="C36" s="15"/>
      <c r="D36" s="15"/>
      <c r="E36" s="15"/>
      <c r="F36" s="15"/>
      <c r="G36" s="15"/>
      <c r="H36" s="15"/>
      <c r="I36" s="4"/>
      <c r="J36" s="4"/>
      <c r="K36" s="65"/>
      <c r="L36" s="65"/>
      <c r="M36" s="4"/>
      <c r="N36" s="4"/>
      <c r="O36" s="65"/>
      <c r="P36" s="65"/>
    </row>
    <row r="37" spans="1:16" ht="17.25" customHeight="1">
      <c r="E37" s="4" t="s">
        <v>765</v>
      </c>
      <c r="F37" s="171"/>
      <c r="G37" s="673" t="s">
        <v>771</v>
      </c>
      <c r="H37" s="673"/>
      <c r="I37" s="171"/>
      <c r="J37" s="700" t="s">
        <v>770</v>
      </c>
      <c r="K37" s="700"/>
      <c r="L37" s="700"/>
      <c r="M37" s="672"/>
      <c r="N37" s="672"/>
      <c r="O37" s="203"/>
      <c r="P37" s="203"/>
    </row>
    <row r="38" spans="1:16" ht="9.75" customHeight="1">
      <c r="B38" s="191"/>
      <c r="C38" s="191"/>
      <c r="D38" s="191"/>
      <c r="E38" s="191"/>
      <c r="F38" s="191"/>
      <c r="G38" s="191"/>
      <c r="H38" s="191"/>
      <c r="I38" s="191"/>
      <c r="J38" s="191"/>
      <c r="K38" s="191"/>
      <c r="L38" s="191"/>
      <c r="M38" s="191"/>
      <c r="N38" s="191"/>
      <c r="O38" s="191"/>
      <c r="P38" s="191"/>
    </row>
    <row r="39" spans="1:16" ht="10.5" customHeight="1"/>
    <row r="40" spans="1:16" ht="14.25" customHeight="1">
      <c r="B40" s="698" t="s">
        <v>773</v>
      </c>
      <c r="C40" s="698"/>
      <c r="D40" s="698"/>
      <c r="E40" s="698"/>
      <c r="F40" s="698"/>
      <c r="G40" s="698"/>
      <c r="H40" s="698"/>
      <c r="I40" s="698"/>
      <c r="J40" s="698"/>
      <c r="K40" s="698"/>
      <c r="L40" s="698"/>
      <c r="M40" s="698"/>
      <c r="N40" s="698"/>
      <c r="O40" s="698"/>
      <c r="P40" s="698"/>
    </row>
    <row r="41" spans="1:16" ht="5.25" customHeight="1"/>
    <row r="42" spans="1:16" ht="17.25" customHeight="1">
      <c r="B42" s="673" t="s">
        <v>763</v>
      </c>
      <c r="C42" s="673"/>
      <c r="D42" s="671"/>
      <c r="E42" s="671"/>
      <c r="F42" s="671"/>
      <c r="G42" s="671"/>
      <c r="H42" s="671"/>
      <c r="I42" s="671"/>
      <c r="J42" s="671"/>
      <c r="K42" s="671"/>
      <c r="L42" s="671"/>
      <c r="M42" s="671"/>
      <c r="N42" s="671"/>
      <c r="O42" s="671"/>
      <c r="P42" s="671"/>
    </row>
    <row r="43" spans="1:16" ht="17.25" customHeight="1">
      <c r="B43" s="15"/>
      <c r="C43" s="15"/>
      <c r="D43" s="668"/>
      <c r="E43" s="668"/>
      <c r="F43" s="668"/>
      <c r="G43" s="668"/>
      <c r="H43" s="668"/>
      <c r="I43" s="668"/>
      <c r="J43" s="668"/>
      <c r="K43" s="669" t="s">
        <v>1062</v>
      </c>
      <c r="L43" s="669"/>
      <c r="M43" s="669"/>
      <c r="N43" s="670"/>
      <c r="O43" s="670"/>
      <c r="P43" s="670"/>
    </row>
    <row r="44" spans="1:16" ht="17.25" customHeight="1">
      <c r="A44" s="673" t="s">
        <v>126</v>
      </c>
      <c r="B44" s="673"/>
      <c r="C44" s="673"/>
      <c r="D44" s="668"/>
      <c r="E44" s="668"/>
      <c r="F44" s="668"/>
      <c r="G44" s="668"/>
      <c r="H44" s="668"/>
      <c r="I44" s="668"/>
      <c r="J44" s="668"/>
      <c r="K44" s="668"/>
      <c r="L44" s="668"/>
      <c r="M44" s="668"/>
      <c r="N44" s="668"/>
      <c r="O44" s="668"/>
      <c r="P44" s="668"/>
    </row>
    <row r="45" spans="1:16" ht="17.25" customHeight="1">
      <c r="B45" s="673" t="s">
        <v>125</v>
      </c>
      <c r="C45" s="673"/>
      <c r="D45" s="671"/>
      <c r="E45" s="671"/>
      <c r="F45" s="671"/>
      <c r="G45" s="671"/>
      <c r="H45" s="671"/>
      <c r="I45" s="671"/>
      <c r="J45" s="699" t="s">
        <v>764</v>
      </c>
      <c r="K45" s="699"/>
      <c r="L45" s="668"/>
      <c r="M45" s="668"/>
      <c r="N45" s="15" t="s">
        <v>753</v>
      </c>
      <c r="O45" s="15"/>
      <c r="P45" s="180"/>
    </row>
    <row r="46" spans="1:16" ht="24.6" customHeight="1">
      <c r="B46" s="673" t="s">
        <v>775</v>
      </c>
      <c r="C46" s="673"/>
      <c r="D46" s="671"/>
      <c r="E46" s="671"/>
      <c r="F46" s="671"/>
      <c r="G46" s="671"/>
      <c r="H46" s="671"/>
      <c r="I46" s="671"/>
      <c r="J46" s="671"/>
      <c r="K46" s="671"/>
      <c r="L46" s="671"/>
      <c r="M46" s="671"/>
      <c r="N46" s="671"/>
      <c r="O46" s="671"/>
      <c r="P46" s="671"/>
    </row>
    <row r="47" spans="1:16">
      <c r="B47" s="673" t="s">
        <v>99</v>
      </c>
      <c r="C47" s="673"/>
      <c r="D47" s="668"/>
      <c r="E47" s="668"/>
      <c r="F47" s="668"/>
      <c r="G47" s="4" t="s">
        <v>119</v>
      </c>
      <c r="H47" s="668"/>
      <c r="I47" s="668"/>
      <c r="J47" s="668"/>
      <c r="K47" s="668"/>
      <c r="L47" s="668"/>
      <c r="M47" s="668"/>
      <c r="N47" s="668"/>
      <c r="O47" s="668"/>
      <c r="P47" s="668"/>
    </row>
    <row r="48" spans="1:16" ht="25.2" customHeight="1">
      <c r="B48" s="673" t="s">
        <v>775</v>
      </c>
      <c r="C48" s="673"/>
      <c r="D48" s="672"/>
      <c r="E48" s="672"/>
      <c r="F48" s="672"/>
      <c r="G48" s="672"/>
      <c r="H48" s="672"/>
      <c r="I48" s="672"/>
      <c r="J48" s="672"/>
      <c r="K48" s="672"/>
      <c r="L48" s="672"/>
      <c r="M48" s="672"/>
      <c r="N48" s="672"/>
      <c r="O48" s="672"/>
      <c r="P48" s="672"/>
    </row>
    <row r="49" spans="2:27">
      <c r="B49" s="674" t="s">
        <v>99</v>
      </c>
      <c r="C49" s="674"/>
      <c r="D49" s="675"/>
      <c r="E49" s="675"/>
      <c r="F49" s="675"/>
      <c r="G49" s="4" t="s">
        <v>272</v>
      </c>
      <c r="H49" s="675"/>
      <c r="I49" s="675"/>
      <c r="J49" s="675"/>
      <c r="K49" s="675"/>
      <c r="L49" s="675"/>
      <c r="M49" s="675"/>
      <c r="N49" s="675"/>
      <c r="O49" s="675"/>
      <c r="P49" s="675"/>
    </row>
    <row r="50" spans="2:27" ht="24.6" customHeight="1">
      <c r="B50" s="673" t="s">
        <v>774</v>
      </c>
      <c r="C50" s="673"/>
      <c r="D50" s="671"/>
      <c r="E50" s="671"/>
      <c r="F50" s="671"/>
      <c r="G50" s="671"/>
      <c r="H50" s="671"/>
      <c r="I50" s="671"/>
      <c r="J50" s="671"/>
      <c r="K50" s="669" t="s">
        <v>1062</v>
      </c>
      <c r="L50" s="669"/>
      <c r="M50" s="669"/>
      <c r="N50" s="668"/>
      <c r="O50" s="668"/>
      <c r="P50" s="668"/>
    </row>
    <row r="51" spans="2:27" ht="16.95" customHeight="1">
      <c r="B51" s="673" t="s">
        <v>99</v>
      </c>
      <c r="C51" s="673"/>
      <c r="D51" s="671"/>
      <c r="E51" s="671"/>
      <c r="F51" s="671"/>
      <c r="G51" s="4" t="s">
        <v>119</v>
      </c>
      <c r="H51" s="668"/>
      <c r="I51" s="668"/>
      <c r="J51" s="668"/>
      <c r="K51" s="668"/>
      <c r="L51" s="668"/>
      <c r="M51" s="668"/>
      <c r="N51" s="668"/>
      <c r="O51" s="668"/>
      <c r="P51" s="668"/>
    </row>
    <row r="52" spans="2:27" ht="24.6" customHeight="1">
      <c r="B52" s="673" t="s">
        <v>774</v>
      </c>
      <c r="C52" s="673"/>
      <c r="D52" s="671"/>
      <c r="E52" s="671"/>
      <c r="F52" s="671"/>
      <c r="G52" s="671"/>
      <c r="H52" s="671"/>
      <c r="I52" s="671"/>
      <c r="J52" s="671"/>
      <c r="K52" s="669" t="s">
        <v>1062</v>
      </c>
      <c r="L52" s="669"/>
      <c r="M52" s="669"/>
      <c r="N52" s="668"/>
      <c r="O52" s="668"/>
      <c r="P52" s="668"/>
    </row>
    <row r="53" spans="2:27" ht="16.95" customHeight="1">
      <c r="B53" s="673" t="s">
        <v>99</v>
      </c>
      <c r="C53" s="673"/>
      <c r="D53" s="671"/>
      <c r="E53" s="671"/>
      <c r="F53" s="671"/>
      <c r="G53" s="4" t="s">
        <v>119</v>
      </c>
      <c r="H53" s="668"/>
      <c r="I53" s="668"/>
      <c r="J53" s="668"/>
      <c r="K53" s="668"/>
      <c r="L53" s="668"/>
      <c r="M53" s="668"/>
      <c r="N53" s="668"/>
      <c r="O53" s="668"/>
      <c r="P53" s="668"/>
    </row>
    <row r="54" spans="2:27" ht="25.2" customHeight="1">
      <c r="B54" s="673" t="s">
        <v>774</v>
      </c>
      <c r="C54" s="673"/>
      <c r="D54" s="671"/>
      <c r="E54" s="671"/>
      <c r="F54" s="671"/>
      <c r="G54" s="671"/>
      <c r="H54" s="671"/>
      <c r="I54" s="671"/>
      <c r="J54" s="671"/>
      <c r="K54" s="669" t="s">
        <v>1062</v>
      </c>
      <c r="L54" s="669"/>
      <c r="M54" s="669"/>
      <c r="N54" s="668"/>
      <c r="O54" s="668"/>
      <c r="P54" s="668"/>
    </row>
    <row r="55" spans="2:27" ht="16.95" customHeight="1">
      <c r="B55" s="673" t="s">
        <v>99</v>
      </c>
      <c r="C55" s="673"/>
      <c r="D55" s="671"/>
      <c r="E55" s="671"/>
      <c r="F55" s="671"/>
      <c r="G55" s="4" t="s">
        <v>119</v>
      </c>
      <c r="H55" s="668"/>
      <c r="I55" s="668"/>
      <c r="J55" s="668"/>
      <c r="K55" s="668"/>
      <c r="L55" s="668"/>
      <c r="M55" s="668"/>
      <c r="N55" s="668"/>
      <c r="O55" s="668"/>
      <c r="P55" s="668"/>
    </row>
    <row r="57" spans="2:27">
      <c r="C57" s="676" t="s">
        <v>381</v>
      </c>
      <c r="D57" s="676"/>
      <c r="E57" s="1" t="s">
        <v>556</v>
      </c>
    </row>
    <row r="60" spans="2:27">
      <c r="Y60" s="1" t="s">
        <v>41</v>
      </c>
      <c r="Z60" s="1" t="s">
        <v>41</v>
      </c>
      <c r="AA60" s="1" t="s">
        <v>41</v>
      </c>
    </row>
    <row r="61" spans="2:27">
      <c r="Y61" s="1" t="s">
        <v>41</v>
      </c>
      <c r="Z61" s="1" t="s">
        <v>41</v>
      </c>
      <c r="AA61" s="1" t="s">
        <v>41</v>
      </c>
    </row>
    <row r="62" spans="2:27">
      <c r="Y62" s="1" t="s">
        <v>41</v>
      </c>
      <c r="Z62" s="1" t="s">
        <v>41</v>
      </c>
      <c r="AA62" s="1" t="s">
        <v>41</v>
      </c>
    </row>
    <row r="63" spans="2:27">
      <c r="Y63" s="1" t="s">
        <v>41</v>
      </c>
      <c r="Z63" s="1" t="s">
        <v>41</v>
      </c>
      <c r="AA63" s="1" t="s">
        <v>41</v>
      </c>
    </row>
  </sheetData>
  <sheetProtection algorithmName="SHA-512" hashValue="7wDjDvOjC/h38mk59k0UuNtiSGcnibkIQZ0oFOQwqKyyae56bXL/v40hyHwNA7hfMIXd5bF4YjuFUJnAIWK+sg==" saltValue="/l4H40IVXJn771v2R3tF8A==" spinCount="100000" sheet="1" selectLockedCells="1"/>
  <mergeCells count="83">
    <mergeCell ref="L18:P18"/>
    <mergeCell ref="B20:E20"/>
    <mergeCell ref="B46:C46"/>
    <mergeCell ref="B40:P40"/>
    <mergeCell ref="B42:C42"/>
    <mergeCell ref="B45:C45"/>
    <mergeCell ref="A44:C44"/>
    <mergeCell ref="D42:P42"/>
    <mergeCell ref="D44:P44"/>
    <mergeCell ref="L45:M45"/>
    <mergeCell ref="J45:K45"/>
    <mergeCell ref="G37:H37"/>
    <mergeCell ref="D45:I45"/>
    <mergeCell ref="B18:D18"/>
    <mergeCell ref="D35:F35"/>
    <mergeCell ref="J37:L37"/>
    <mergeCell ref="O1:P1"/>
    <mergeCell ref="B6:P6"/>
    <mergeCell ref="M30:O30"/>
    <mergeCell ref="A4:P4"/>
    <mergeCell ref="A5:P5"/>
    <mergeCell ref="D30:L30"/>
    <mergeCell ref="E18:G18"/>
    <mergeCell ref="I18:K18"/>
    <mergeCell ref="L27:M27"/>
    <mergeCell ref="E16:G16"/>
    <mergeCell ref="E7:G7"/>
    <mergeCell ref="B16:D16"/>
    <mergeCell ref="F20:H20"/>
    <mergeCell ref="I16:K16"/>
    <mergeCell ref="J25:P26"/>
    <mergeCell ref="L16:P16"/>
    <mergeCell ref="J7:L7"/>
    <mergeCell ref="H35:I35"/>
    <mergeCell ref="J35:O35"/>
    <mergeCell ref="B30:C30"/>
    <mergeCell ref="B31:C31"/>
    <mergeCell ref="B33:C33"/>
    <mergeCell ref="D31:L31"/>
    <mergeCell ref="D32:L32"/>
    <mergeCell ref="D33:H33"/>
    <mergeCell ref="J33:L33"/>
    <mergeCell ref="N31:O31"/>
    <mergeCell ref="I20:P20"/>
    <mergeCell ref="I21:P21"/>
    <mergeCell ref="C21:H21"/>
    <mergeCell ref="B35:C35"/>
    <mergeCell ref="I14:P14"/>
    <mergeCell ref="H55:P55"/>
    <mergeCell ref="D52:J52"/>
    <mergeCell ref="K52:M52"/>
    <mergeCell ref="N52:P52"/>
    <mergeCell ref="D54:J54"/>
    <mergeCell ref="K54:M54"/>
    <mergeCell ref="N54:P54"/>
    <mergeCell ref="H53:P53"/>
    <mergeCell ref="C57:D57"/>
    <mergeCell ref="B54:C54"/>
    <mergeCell ref="B55:C55"/>
    <mergeCell ref="D55:F55"/>
    <mergeCell ref="B51:C51"/>
    <mergeCell ref="B52:C52"/>
    <mergeCell ref="B53:C53"/>
    <mergeCell ref="D53:F53"/>
    <mergeCell ref="D51:F51"/>
    <mergeCell ref="M37:N37"/>
    <mergeCell ref="H47:P47"/>
    <mergeCell ref="D46:P46"/>
    <mergeCell ref="B50:C50"/>
    <mergeCell ref="B49:C49"/>
    <mergeCell ref="B48:C48"/>
    <mergeCell ref="D48:P48"/>
    <mergeCell ref="B47:C47"/>
    <mergeCell ref="D49:F49"/>
    <mergeCell ref="H49:P49"/>
    <mergeCell ref="H51:P51"/>
    <mergeCell ref="D43:J43"/>
    <mergeCell ref="K43:M43"/>
    <mergeCell ref="N43:P43"/>
    <mergeCell ref="K50:M50"/>
    <mergeCell ref="N50:P50"/>
    <mergeCell ref="D50:J50"/>
    <mergeCell ref="D47:F47"/>
  </mergeCells>
  <phoneticPr fontId="0" type="noConversion"/>
  <dataValidations count="4">
    <dataValidation type="list" errorStyle="warning" showInputMessage="1" showErrorMessage="1" errorTitle="SmartDox" error="The value you entered for the dropdown is not valid." sqref="L17" xr:uid="{00000000-0002-0000-0100-000000000000}">
      <formula1>SD_D_PL_TaxCreditPercentType_Name</formula1>
    </dataValidation>
    <dataValidation type="list" errorStyle="warning" showInputMessage="1" showErrorMessage="1" errorTitle="SmartDox" error="The value you entered for the dropdown is not valid." sqref="J33" xr:uid="{3ECB9B5A-92AE-4D5B-8C02-BBAA685AEE00}">
      <formula1>SD_D_PL_State_Name</formula1>
    </dataValidation>
    <dataValidation type="list" errorStyle="warning" showInputMessage="1" showErrorMessage="1" errorTitle="SmartDox" error="The value you entered for the dropdown is not valid." sqref="P31" xr:uid="{89B7E364-DE6C-4388-BEB5-C92E341701B8}">
      <formula1>SD_D_PL_Jurisdiction_Name</formula1>
    </dataValidation>
    <dataValidation type="list" errorStyle="warning" showInputMessage="1" showErrorMessage="1" errorTitle="SmartDox" error="The value you entered for the dropdown is not valid." sqref="F20" xr:uid="{581265DC-F197-4884-95E2-B9C7FE08AD96}">
      <formula1>SD_D_PL_PoolType_Name</formula1>
    </dataValidation>
  </dataValidations>
  <hyperlinks>
    <hyperlink ref="B35:C35" r:id="rId1" display="Latitude: " xr:uid="{B479B023-489C-4451-968B-127EE179B6CF}"/>
    <hyperlink ref="H35:I35" r:id="rId2" display="Longitude: " xr:uid="{E369F9CE-4516-431C-A22F-63D7354B9DA3}"/>
  </hyperlinks>
  <printOptions horizontalCentered="1" verticalCentered="1"/>
  <pageMargins left="0.45" right="0.69" top="0" bottom="0.9" header="0" footer="0.5"/>
  <pageSetup scale="76" fitToWidth="2" fitToHeight="0" orientation="portrait" verticalDpi="300" r:id="rId3"/>
  <headerFooter scaleWithDoc="0">
    <oddFooter>&amp;L&amp;"Arial Narrow,Italic"Housing Development Application&amp;C&amp;G&amp;R&amp;"Arial Narrow,Regular"&amp;A</oddFooter>
  </headerFooter>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1123" r:id="rId7" name="Check Box 99">
              <controlPr defaultSize="0" autoFill="0" autoLine="0" autoPict="0" altText="Placed in Service">
                <anchor moveWithCells="1">
                  <from>
                    <xdr:col>10</xdr:col>
                    <xdr:colOff>68580</xdr:colOff>
                    <xdr:row>11</xdr:row>
                    <xdr:rowOff>99060</xdr:rowOff>
                  </from>
                  <to>
                    <xdr:col>11</xdr:col>
                    <xdr:colOff>22860</xdr:colOff>
                    <xdr:row>12</xdr:row>
                    <xdr:rowOff>22860</xdr:rowOff>
                  </to>
                </anchor>
              </controlPr>
            </control>
          </mc:Choice>
        </mc:AlternateContent>
        <mc:AlternateContent xmlns:mc="http://schemas.openxmlformats.org/markup-compatibility/2006">
          <mc:Choice Requires="x14">
            <control shapeId="1124" r:id="rId8" name="Check Box 100">
              <controlPr defaultSize="0" autoFill="0" autoLine="0" autoPict="0" altText="Placed in Service">
                <anchor moveWithCells="1">
                  <from>
                    <xdr:col>7</xdr:col>
                    <xdr:colOff>60960</xdr:colOff>
                    <xdr:row>11</xdr:row>
                    <xdr:rowOff>99060</xdr:rowOff>
                  </from>
                  <to>
                    <xdr:col>8</xdr:col>
                    <xdr:colOff>22860</xdr:colOff>
                    <xdr:row>12</xdr:row>
                    <xdr:rowOff>22860</xdr:rowOff>
                  </to>
                </anchor>
              </controlPr>
            </control>
          </mc:Choice>
        </mc:AlternateContent>
        <mc:AlternateContent xmlns:mc="http://schemas.openxmlformats.org/markup-compatibility/2006">
          <mc:Choice Requires="x14">
            <control shapeId="1125" r:id="rId9" name="Check Box 101">
              <controlPr defaultSize="0" autoFill="0" autoLine="0" autoPict="0" altText="Placed in Service">
                <anchor moveWithCells="1">
                  <from>
                    <xdr:col>2</xdr:col>
                    <xdr:colOff>175260</xdr:colOff>
                    <xdr:row>11</xdr:row>
                    <xdr:rowOff>99060</xdr:rowOff>
                  </from>
                  <to>
                    <xdr:col>3</xdr:col>
                    <xdr:colOff>22860</xdr:colOff>
                    <xdr:row>12</xdr:row>
                    <xdr:rowOff>22860</xdr:rowOff>
                  </to>
                </anchor>
              </controlPr>
            </control>
          </mc:Choice>
        </mc:AlternateContent>
        <mc:AlternateContent xmlns:mc="http://schemas.openxmlformats.org/markup-compatibility/2006">
          <mc:Choice Requires="x14">
            <control shapeId="1237" r:id="rId10" name="Check Box 213">
              <controlPr defaultSize="0" autoFill="0" autoLine="0" autoPict="0">
                <anchor moveWithCells="1">
                  <from>
                    <xdr:col>1</xdr:col>
                    <xdr:colOff>68580</xdr:colOff>
                    <xdr:row>55</xdr:row>
                    <xdr:rowOff>137160</xdr:rowOff>
                  </from>
                  <to>
                    <xdr:col>2</xdr:col>
                    <xdr:colOff>45720</xdr:colOff>
                    <xdr:row>57</xdr:row>
                    <xdr:rowOff>38100</xdr:rowOff>
                  </to>
                </anchor>
              </controlPr>
            </control>
          </mc:Choice>
        </mc:AlternateContent>
        <mc:AlternateContent xmlns:mc="http://schemas.openxmlformats.org/markup-compatibility/2006">
          <mc:Choice Requires="x14">
            <control shapeId="1238" r:id="rId11" name="Check Box 214">
              <controlPr defaultSize="0" autoFill="0" autoLine="0" autoPict="0">
                <anchor moveWithCells="1">
                  <from>
                    <xdr:col>3</xdr:col>
                    <xdr:colOff>731520</xdr:colOff>
                    <xdr:row>55</xdr:row>
                    <xdr:rowOff>137160</xdr:rowOff>
                  </from>
                  <to>
                    <xdr:col>4</xdr:col>
                    <xdr:colOff>76200</xdr:colOff>
                    <xdr:row>57</xdr:row>
                    <xdr:rowOff>22860</xdr:rowOff>
                  </to>
                </anchor>
              </controlPr>
            </control>
          </mc:Choice>
        </mc:AlternateContent>
        <mc:AlternateContent xmlns:mc="http://schemas.openxmlformats.org/markup-compatibility/2006">
          <mc:Choice Requires="x14">
            <control shapeId="1268" r:id="rId12" name="SD_A_89">
              <controlPr defaultSize="0" autoFill="0" autoLine="0" autoPict="0">
                <anchor moveWithCells="1">
                  <from>
                    <xdr:col>5</xdr:col>
                    <xdr:colOff>0</xdr:colOff>
                    <xdr:row>24</xdr:row>
                    <xdr:rowOff>76200</xdr:rowOff>
                  </from>
                  <to>
                    <xdr:col>5</xdr:col>
                    <xdr:colOff>297180</xdr:colOff>
                    <xdr:row>25</xdr:row>
                    <xdr:rowOff>190500</xdr:rowOff>
                  </to>
                </anchor>
              </controlPr>
            </control>
          </mc:Choice>
        </mc:AlternateContent>
        <mc:AlternateContent xmlns:mc="http://schemas.openxmlformats.org/markup-compatibility/2006">
          <mc:Choice Requires="x14">
            <control shapeId="1270" r:id="rId13" name="SD_A_90">
              <controlPr defaultSize="0" autoFill="0" autoLine="0" autoPict="0">
                <anchor moveWithCells="1">
                  <from>
                    <xdr:col>5</xdr:col>
                    <xdr:colOff>0</xdr:colOff>
                    <xdr:row>22</xdr:row>
                    <xdr:rowOff>76200</xdr:rowOff>
                  </from>
                  <to>
                    <xdr:col>5</xdr:col>
                    <xdr:colOff>297180</xdr:colOff>
                    <xdr:row>23</xdr:row>
                    <xdr:rowOff>190500</xdr:rowOff>
                  </to>
                </anchor>
              </controlPr>
            </control>
          </mc:Choice>
        </mc:AlternateContent>
        <mc:AlternateContent xmlns:mc="http://schemas.openxmlformats.org/markup-compatibility/2006">
          <mc:Choice Requires="x14">
            <control shapeId="1274" r:id="rId14" name="Check Box 250">
              <controlPr defaultSize="0" autoFill="0" autoLine="0" autoPict="0">
                <anchor moveWithCells="1">
                  <from>
                    <xdr:col>8</xdr:col>
                    <xdr:colOff>822960</xdr:colOff>
                    <xdr:row>22</xdr:row>
                    <xdr:rowOff>99060</xdr:rowOff>
                  </from>
                  <to>
                    <xdr:col>9</xdr:col>
                    <xdr:colOff>60960</xdr:colOff>
                    <xdr:row>24</xdr:row>
                    <xdr:rowOff>22860</xdr:rowOff>
                  </to>
                </anchor>
              </controlPr>
            </control>
          </mc:Choice>
        </mc:AlternateContent>
        <mc:AlternateContent xmlns:mc="http://schemas.openxmlformats.org/markup-compatibility/2006">
          <mc:Choice Requires="x14">
            <control shapeId="1275" r:id="rId15" name="SD_A_90">
              <controlPr defaultSize="0" autoFill="0" autoLine="0" autoPict="0">
                <anchor moveWithCells="1">
                  <from>
                    <xdr:col>1</xdr:col>
                    <xdr:colOff>68580</xdr:colOff>
                    <xdr:row>21</xdr:row>
                    <xdr:rowOff>22860</xdr:rowOff>
                  </from>
                  <to>
                    <xdr:col>2</xdr:col>
                    <xdr:colOff>60960</xdr:colOff>
                    <xdr:row>22</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errorStyle="warning" allowBlank="1" showInputMessage="1" showErrorMessage="1" xr:uid="{00000000-0002-0000-0100-000002000000}">
          <x14:formula1>
            <xm:f>Dropdowns!$A$15:$A$18</xm:f>
          </x14:formula1>
          <xm:sqref>G20:H20</xm:sqref>
        </x14:dataValidation>
        <x14:dataValidation type="list" allowBlank="1" showInputMessage="1" showErrorMessage="1" xr:uid="{FFA4EC65-1A87-436C-9B8F-E1B9C2867CDC}">
          <x14:formula1>
            <xm:f>Dropdown!$A$10:$A$12</xm:f>
          </x14:formula1>
          <xm:sqref>E18:G18</xm:sqref>
        </x14:dataValidation>
        <x14:dataValidation type="list" allowBlank="1" showInputMessage="1" showErrorMessage="1" xr:uid="{AEC9A448-5FF5-415C-94B4-3CE0BE776699}">
          <x14:formula1>
            <xm:f>Dropdown!$A$2:$A$6</xm:f>
          </x14:formula1>
          <xm:sqref>E16:G16</xm:sqref>
        </x14:dataValidation>
        <x14:dataValidation type="list" allowBlank="1" showInputMessage="1" showErrorMessage="1" xr:uid="{BDDFBFAB-81C8-400D-9F4D-ED57E30E47B2}">
          <x14:formula1>
            <xm:f>Dropdown!$A$28:$A$33</xm:f>
          </x14:formula1>
          <xm:sqref>I14:P14</xm:sqref>
        </x14:dataValidation>
        <x14:dataValidation type="list" allowBlank="1" showInputMessage="1" showErrorMessage="1" xr:uid="{E2D5FA88-3122-42F1-9CBF-CC070D33EC36}">
          <x14:formula1>
            <xm:f>Dropdown!$K$11:$K$12</xm:f>
          </x14:formula1>
          <xm:sqref>L16:P16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1">
    <pageSetUpPr autoPageBreaks="0"/>
  </sheetPr>
  <dimension ref="A1:R67"/>
  <sheetViews>
    <sheetView showGridLines="0" showRowColHeaders="0" showRuler="0" view="pageLayout" topLeftCell="A30" zoomScaleNormal="115" zoomScaleSheetLayoutView="100" workbookViewId="0">
      <selection activeCell="C15" sqref="C15:K15"/>
    </sheetView>
  </sheetViews>
  <sheetFormatPr defaultColWidth="9.33203125" defaultRowHeight="13.8"/>
  <cols>
    <col min="1" max="1" width="3.6640625" style="1" customWidth="1"/>
    <col min="2" max="2" width="3" style="1" customWidth="1"/>
    <col min="3" max="3" width="8.6640625" style="1" customWidth="1"/>
    <col min="4" max="4" width="4.44140625" style="1" customWidth="1"/>
    <col min="5" max="5" width="2.33203125" style="1" customWidth="1"/>
    <col min="6" max="6" width="6.33203125" style="1" customWidth="1"/>
    <col min="7" max="7" width="4.5546875" style="1" customWidth="1"/>
    <col min="8" max="8" width="8.44140625" style="1" customWidth="1"/>
    <col min="9" max="10" width="3.6640625" style="1" customWidth="1"/>
    <col min="11" max="11" width="4.33203125" style="1" customWidth="1"/>
    <col min="12" max="12" width="3.5546875" style="1" customWidth="1"/>
    <col min="13" max="13" width="12.6640625" style="1" customWidth="1"/>
    <col min="14" max="14" width="4.33203125" style="1" customWidth="1"/>
    <col min="15" max="15" width="6.5546875" style="1" customWidth="1"/>
    <col min="16" max="16" width="12.33203125" style="1" customWidth="1"/>
    <col min="17" max="17" width="12.6640625" style="1" customWidth="1"/>
    <col min="18" max="18" width="9.44140625" style="1" customWidth="1"/>
    <col min="19" max="19" width="3.5546875" style="1" customWidth="1"/>
    <col min="20" max="16384" width="9.33203125" style="1"/>
  </cols>
  <sheetData>
    <row r="1" spans="1:18" ht="38.25" customHeight="1">
      <c r="C1" s="204" t="s">
        <v>361</v>
      </c>
    </row>
    <row r="2" spans="1:18" ht="9" customHeight="1">
      <c r="C2" s="716" t="s">
        <v>1056</v>
      </c>
      <c r="D2" s="716"/>
      <c r="E2" s="716"/>
      <c r="F2" s="716"/>
      <c r="G2" s="716"/>
      <c r="H2" s="716"/>
      <c r="I2" s="716"/>
      <c r="J2" s="716"/>
      <c r="K2" s="716"/>
      <c r="L2" s="716"/>
      <c r="M2" s="716"/>
      <c r="N2" s="716"/>
      <c r="O2" s="716"/>
      <c r="P2" s="716"/>
      <c r="Q2" s="716"/>
      <c r="R2" s="716"/>
    </row>
    <row r="3" spans="1:18" ht="15" customHeight="1">
      <c r="C3" s="716"/>
      <c r="D3" s="716"/>
      <c r="E3" s="716"/>
      <c r="F3" s="716"/>
      <c r="G3" s="716"/>
      <c r="H3" s="716"/>
      <c r="I3" s="716"/>
      <c r="J3" s="716"/>
      <c r="K3" s="716"/>
      <c r="L3" s="716"/>
      <c r="M3" s="716"/>
      <c r="N3" s="716"/>
      <c r="O3" s="716"/>
      <c r="P3" s="716"/>
      <c r="Q3" s="716"/>
      <c r="R3" s="716"/>
    </row>
    <row r="4" spans="1:18" ht="22.5" customHeight="1">
      <c r="C4" s="716"/>
      <c r="D4" s="716"/>
      <c r="E4" s="716"/>
      <c r="F4" s="716"/>
      <c r="G4" s="716"/>
      <c r="H4" s="716"/>
      <c r="I4" s="716"/>
      <c r="J4" s="716"/>
      <c r="K4" s="716"/>
      <c r="L4" s="716"/>
      <c r="M4" s="716"/>
      <c r="N4" s="716"/>
      <c r="O4" s="716"/>
      <c r="P4" s="716"/>
      <c r="Q4" s="716"/>
      <c r="R4" s="716"/>
    </row>
    <row r="5" spans="1:18" ht="7.5" customHeight="1"/>
    <row r="6" spans="1:18" ht="19.5" customHeight="1">
      <c r="A6" s="65" t="s">
        <v>158</v>
      </c>
      <c r="C6" s="698" t="s">
        <v>101</v>
      </c>
      <c r="D6" s="698"/>
      <c r="E6" s="698"/>
      <c r="F6" s="698"/>
      <c r="G6" s="205" t="s">
        <v>708</v>
      </c>
      <c r="J6" s="206"/>
      <c r="K6" s="206"/>
      <c r="L6" s="206"/>
      <c r="M6" s="206"/>
      <c r="N6" s="206"/>
      <c r="O6" s="206"/>
      <c r="P6" s="206"/>
      <c r="Q6" s="206"/>
    </row>
    <row r="7" spans="1:18" ht="20.25" customHeight="1">
      <c r="C7" s="15" t="s">
        <v>102</v>
      </c>
      <c r="D7" s="15"/>
      <c r="E7" s="15"/>
      <c r="F7" s="15"/>
      <c r="G7" s="671"/>
      <c r="H7" s="671"/>
      <c r="I7" s="671"/>
      <c r="J7" s="671"/>
      <c r="K7" s="671"/>
      <c r="L7" s="671"/>
      <c r="M7" s="671"/>
      <c r="N7" s="671"/>
      <c r="O7" s="65"/>
      <c r="P7" s="4" t="s">
        <v>62</v>
      </c>
      <c r="Q7" s="179"/>
    </row>
    <row r="8" spans="1:18" ht="20.25" customHeight="1">
      <c r="C8" s="676" t="s">
        <v>103</v>
      </c>
      <c r="D8" s="676"/>
      <c r="E8" s="676"/>
      <c r="F8" s="676"/>
      <c r="G8" s="713"/>
      <c r="H8" s="713"/>
      <c r="I8" s="713"/>
      <c r="J8" s="111"/>
      <c r="K8" s="111"/>
      <c r="L8" s="111"/>
      <c r="Q8" s="65"/>
    </row>
    <row r="9" spans="1:18" ht="24" customHeight="1">
      <c r="C9" s="676" t="s">
        <v>269</v>
      </c>
      <c r="D9" s="676"/>
      <c r="E9" s="676"/>
      <c r="F9" s="676"/>
      <c r="G9" s="668"/>
      <c r="H9" s="668"/>
      <c r="I9" s="668"/>
      <c r="K9" s="3"/>
      <c r="L9" s="1" t="s">
        <v>41</v>
      </c>
      <c r="M9" s="671"/>
      <c r="N9" s="671"/>
      <c r="O9" s="671"/>
      <c r="P9" s="671"/>
      <c r="Q9" s="65"/>
    </row>
    <row r="10" spans="1:18" ht="27.75" customHeight="1">
      <c r="C10" s="15"/>
      <c r="D10" s="15"/>
      <c r="E10" s="15"/>
      <c r="F10" s="15"/>
      <c r="G10" s="13" t="s">
        <v>274</v>
      </c>
      <c r="H10" s="207"/>
      <c r="I10" s="207"/>
      <c r="J10" s="13"/>
      <c r="K10" s="13" t="s">
        <v>185</v>
      </c>
      <c r="L10" s="13"/>
      <c r="M10" s="13" t="s">
        <v>275</v>
      </c>
      <c r="O10" s="4"/>
      <c r="Q10" s="65"/>
    </row>
    <row r="11" spans="1:18" ht="16.5" customHeight="1">
      <c r="C11" s="676" t="s">
        <v>270</v>
      </c>
      <c r="D11" s="676"/>
      <c r="E11" s="676"/>
      <c r="F11" s="676"/>
      <c r="G11" s="671"/>
      <c r="H11" s="671"/>
      <c r="I11" s="671"/>
      <c r="J11" s="671"/>
      <c r="K11" s="673" t="s">
        <v>273</v>
      </c>
      <c r="L11" s="673"/>
      <c r="M11" s="671"/>
      <c r="N11" s="671"/>
      <c r="O11" s="4" t="s">
        <v>271</v>
      </c>
      <c r="P11" s="212" t="s">
        <v>281</v>
      </c>
      <c r="Q11" s="67" t="s">
        <v>753</v>
      </c>
      <c r="R11" s="179"/>
    </row>
    <row r="12" spans="1:18" ht="20.25" customHeight="1">
      <c r="C12" s="674" t="s">
        <v>276</v>
      </c>
      <c r="D12" s="674"/>
      <c r="E12" s="674"/>
      <c r="F12" s="674"/>
      <c r="G12" s="703"/>
      <c r="H12" s="703"/>
      <c r="I12" s="703"/>
      <c r="J12" s="703"/>
      <c r="M12" s="65" t="s">
        <v>272</v>
      </c>
      <c r="N12" s="715"/>
      <c r="O12" s="715"/>
      <c r="P12" s="715"/>
      <c r="Q12" s="715"/>
      <c r="R12" s="208"/>
    </row>
    <row r="13" spans="1:18" ht="21" customHeight="1">
      <c r="H13" s="15"/>
      <c r="I13" s="15"/>
      <c r="N13" s="15"/>
      <c r="O13" s="15"/>
      <c r="Q13" s="76"/>
    </row>
    <row r="14" spans="1:18" ht="13.5" customHeight="1">
      <c r="C14" s="191" t="s">
        <v>104</v>
      </c>
      <c r="D14" s="191"/>
      <c r="E14" s="191"/>
      <c r="F14" s="191"/>
      <c r="G14" s="191"/>
      <c r="H14" s="191"/>
      <c r="I14" s="191"/>
      <c r="J14" s="191"/>
      <c r="K14" s="191"/>
      <c r="L14" s="191"/>
      <c r="M14" s="191"/>
      <c r="N14" s="191"/>
      <c r="O14" s="205" t="s">
        <v>1148</v>
      </c>
      <c r="Q14" s="236"/>
      <c r="R14" s="236"/>
    </row>
    <row r="15" spans="1:18" ht="20.25" customHeight="1">
      <c r="C15" s="671"/>
      <c r="D15" s="671"/>
      <c r="E15" s="671"/>
      <c r="F15" s="671"/>
      <c r="G15" s="671"/>
      <c r="H15" s="671"/>
      <c r="I15" s="671"/>
      <c r="J15" s="671"/>
      <c r="K15" s="671"/>
      <c r="L15" s="15"/>
      <c r="M15" s="65" t="s">
        <v>359</v>
      </c>
      <c r="N15" s="714"/>
      <c r="O15" s="714"/>
      <c r="P15" s="4" t="s">
        <v>391</v>
      </c>
      <c r="Q15" s="712"/>
      <c r="R15" s="712"/>
    </row>
    <row r="16" spans="1:18" ht="21" customHeight="1">
      <c r="C16" s="668"/>
      <c r="D16" s="668"/>
      <c r="E16" s="668"/>
      <c r="F16" s="668"/>
      <c r="G16" s="668"/>
      <c r="H16" s="668"/>
      <c r="I16" s="668"/>
      <c r="J16" s="668"/>
      <c r="K16" s="668"/>
      <c r="L16" s="15"/>
      <c r="M16" s="65" t="s">
        <v>360</v>
      </c>
      <c r="N16" s="711"/>
      <c r="O16" s="711"/>
      <c r="P16" s="4" t="s">
        <v>391</v>
      </c>
      <c r="Q16" s="712"/>
      <c r="R16" s="712"/>
    </row>
    <row r="17" spans="1:18" ht="20.25" customHeight="1">
      <c r="C17" s="668"/>
      <c r="D17" s="668"/>
      <c r="E17" s="668"/>
      <c r="F17" s="668"/>
      <c r="G17" s="668"/>
      <c r="H17" s="668"/>
      <c r="I17" s="668"/>
      <c r="J17" s="668"/>
      <c r="K17" s="668"/>
      <c r="L17" s="15"/>
      <c r="M17" s="65" t="s">
        <v>359</v>
      </c>
      <c r="N17" s="711"/>
      <c r="O17" s="711"/>
      <c r="P17" s="4" t="s">
        <v>391</v>
      </c>
      <c r="Q17" s="712"/>
      <c r="R17" s="712"/>
    </row>
    <row r="18" spans="1:18" ht="20.25" customHeight="1">
      <c r="C18" s="668"/>
      <c r="D18" s="668"/>
      <c r="E18" s="668"/>
      <c r="F18" s="668"/>
      <c r="G18" s="668"/>
      <c r="H18" s="668"/>
      <c r="I18" s="668"/>
      <c r="J18" s="668"/>
      <c r="K18" s="668"/>
      <c r="L18" s="15"/>
      <c r="M18" s="65" t="s">
        <v>360</v>
      </c>
      <c r="N18" s="711"/>
      <c r="O18" s="711"/>
      <c r="P18" s="4" t="s">
        <v>391</v>
      </c>
      <c r="Q18" s="712"/>
      <c r="R18" s="712"/>
    </row>
    <row r="19" spans="1:18" ht="20.25" customHeight="1">
      <c r="C19" s="668"/>
      <c r="D19" s="668"/>
      <c r="E19" s="668"/>
      <c r="F19" s="668"/>
      <c r="G19" s="668"/>
      <c r="H19" s="668"/>
      <c r="I19" s="668"/>
      <c r="J19" s="668"/>
      <c r="K19" s="668"/>
      <c r="L19" s="15"/>
      <c r="M19" s="65" t="s">
        <v>360</v>
      </c>
      <c r="N19" s="711"/>
      <c r="O19" s="711"/>
      <c r="P19" s="4" t="s">
        <v>391</v>
      </c>
      <c r="Q19" s="712"/>
      <c r="R19" s="712"/>
    </row>
    <row r="20" spans="1:18" ht="20.25" customHeight="1">
      <c r="C20" s="668"/>
      <c r="D20" s="668"/>
      <c r="E20" s="668"/>
      <c r="F20" s="668"/>
      <c r="G20" s="668"/>
      <c r="H20" s="668"/>
      <c r="I20" s="668"/>
      <c r="J20" s="668"/>
      <c r="K20" s="668"/>
      <c r="L20" s="15"/>
      <c r="M20" s="65" t="s">
        <v>360</v>
      </c>
      <c r="N20" s="711"/>
      <c r="O20" s="711"/>
      <c r="P20" s="4" t="s">
        <v>391</v>
      </c>
      <c r="Q20" s="712"/>
      <c r="R20" s="712"/>
    </row>
    <row r="21" spans="1:18" ht="20.25" customHeight="1">
      <c r="C21" s="668"/>
      <c r="D21" s="668"/>
      <c r="E21" s="668"/>
      <c r="F21" s="668"/>
      <c r="G21" s="668"/>
      <c r="H21" s="668"/>
      <c r="I21" s="668"/>
      <c r="J21" s="668"/>
      <c r="K21" s="668"/>
      <c r="L21" s="15"/>
      <c r="M21" s="65" t="s">
        <v>360</v>
      </c>
      <c r="N21" s="711"/>
      <c r="O21" s="711"/>
      <c r="P21" s="4" t="s">
        <v>391</v>
      </c>
      <c r="Q21" s="712"/>
      <c r="R21" s="712"/>
    </row>
    <row r="22" spans="1:18" ht="32.4" customHeight="1" thickBot="1">
      <c r="C22" s="15" t="s">
        <v>777</v>
      </c>
      <c r="D22" s="15"/>
      <c r="E22" s="15"/>
      <c r="F22" s="15"/>
      <c r="G22" s="15"/>
      <c r="H22" s="15"/>
      <c r="I22" s="15"/>
      <c r="J22" s="15"/>
      <c r="K22" s="15"/>
      <c r="L22" s="15"/>
      <c r="M22" s="65"/>
      <c r="N22" s="209"/>
      <c r="O22" s="209"/>
      <c r="P22" s="4"/>
      <c r="Q22" s="132"/>
      <c r="R22" s="132"/>
    </row>
    <row r="23" spans="1:18" ht="79.95" customHeight="1" thickBot="1">
      <c r="C23" s="707"/>
      <c r="D23" s="708"/>
      <c r="E23" s="708"/>
      <c r="F23" s="708"/>
      <c r="G23" s="708"/>
      <c r="H23" s="708"/>
      <c r="I23" s="708"/>
      <c r="J23" s="708"/>
      <c r="K23" s="708"/>
      <c r="L23" s="708"/>
      <c r="M23" s="708"/>
      <c r="N23" s="708"/>
      <c r="O23" s="708"/>
      <c r="P23" s="708"/>
      <c r="Q23" s="708"/>
      <c r="R23" s="709"/>
    </row>
    <row r="24" spans="1:18" ht="12" customHeight="1"/>
    <row r="25" spans="1:18" ht="13.95" customHeight="1">
      <c r="C25" s="210" t="s">
        <v>566</v>
      </c>
      <c r="D25" s="210"/>
      <c r="E25" s="210"/>
      <c r="F25" s="210"/>
      <c r="G25" s="211"/>
      <c r="H25" s="211"/>
      <c r="I25" s="211"/>
      <c r="J25" s="211"/>
      <c r="K25" s="211"/>
    </row>
    <row r="26" spans="1:18" ht="6.75" customHeight="1">
      <c r="A26" s="71"/>
      <c r="B26" s="71"/>
      <c r="C26" s="71"/>
      <c r="D26" s="71"/>
      <c r="E26" s="71"/>
      <c r="F26" s="71"/>
      <c r="G26" s="71"/>
      <c r="H26" s="71"/>
      <c r="I26" s="71"/>
      <c r="J26" s="71"/>
      <c r="K26" s="71"/>
      <c r="L26" s="71"/>
      <c r="M26" s="71"/>
      <c r="N26" s="71"/>
      <c r="O26" s="71"/>
      <c r="P26" s="71"/>
      <c r="Q26" s="71"/>
      <c r="R26" s="71"/>
    </row>
    <row r="27" spans="1:18" ht="16.95" customHeight="1">
      <c r="A27" s="66" t="s">
        <v>158</v>
      </c>
      <c r="B27" s="66"/>
      <c r="C27" s="61" t="s">
        <v>1107</v>
      </c>
      <c r="D27" s="66"/>
      <c r="E27" s="66"/>
      <c r="F27" s="66"/>
      <c r="G27" s="66"/>
      <c r="H27" s="66"/>
      <c r="I27" s="66"/>
      <c r="J27" s="66"/>
      <c r="K27" s="66"/>
      <c r="L27" s="66"/>
      <c r="M27" s="62"/>
      <c r="N27" s="66"/>
      <c r="O27" s="66"/>
      <c r="P27" s="66"/>
      <c r="Q27" s="66"/>
      <c r="R27" s="66"/>
    </row>
    <row r="28" spans="1:18" ht="17.25" customHeight="1">
      <c r="A28" s="704" t="s">
        <v>280</v>
      </c>
      <c r="B28" s="704"/>
      <c r="C28" s="704"/>
      <c r="D28" s="704"/>
      <c r="E28" s="64"/>
      <c r="F28" s="705"/>
      <c r="G28" s="705"/>
      <c r="H28" s="705"/>
      <c r="I28" s="705"/>
      <c r="J28" s="705"/>
      <c r="K28" s="705"/>
      <c r="L28" s="705"/>
      <c r="M28" s="705"/>
      <c r="O28" s="1" t="s">
        <v>272</v>
      </c>
      <c r="P28" s="672"/>
      <c r="Q28" s="672"/>
      <c r="R28" s="672"/>
    </row>
    <row r="29" spans="1:18" ht="16.95" customHeight="1">
      <c r="A29" s="704" t="s">
        <v>282</v>
      </c>
      <c r="B29" s="704"/>
      <c r="C29" s="704"/>
      <c r="D29" s="704"/>
      <c r="E29" s="64"/>
      <c r="F29" s="706"/>
      <c r="G29" s="706"/>
      <c r="H29" s="706"/>
      <c r="I29" s="706"/>
      <c r="J29" s="706"/>
      <c r="K29" s="706"/>
      <c r="L29" s="706"/>
      <c r="M29" s="706"/>
      <c r="O29" s="15"/>
      <c r="P29" s="69" t="s">
        <v>695</v>
      </c>
    </row>
    <row r="30" spans="1:18" ht="16.95" customHeight="1">
      <c r="A30" s="64"/>
      <c r="B30" s="64"/>
      <c r="C30" s="64"/>
      <c r="D30" s="64" t="s">
        <v>122</v>
      </c>
      <c r="E30" s="64"/>
      <c r="F30" s="703"/>
      <c r="G30" s="703"/>
      <c r="H30" s="703"/>
      <c r="I30" s="703"/>
      <c r="J30" s="703"/>
      <c r="K30" s="703"/>
      <c r="L30" s="703"/>
      <c r="P30" s="69" t="s">
        <v>1106</v>
      </c>
    </row>
    <row r="31" spans="1:18" ht="16.95" customHeight="1">
      <c r="A31" s="64"/>
      <c r="B31" s="64"/>
      <c r="C31" s="673" t="s">
        <v>567</v>
      </c>
      <c r="D31" s="673"/>
      <c r="E31" s="673"/>
      <c r="F31" s="673"/>
      <c r="G31" s="673"/>
      <c r="H31" s="673"/>
      <c r="I31" s="702"/>
      <c r="J31" s="702"/>
      <c r="K31" s="702"/>
      <c r="L31" s="702"/>
      <c r="M31" s="702"/>
      <c r="N31" s="65"/>
      <c r="O31" s="65"/>
      <c r="P31" s="65"/>
      <c r="Q31" s="594"/>
    </row>
    <row r="32" spans="1:18" ht="14.4" customHeight="1">
      <c r="A32" s="59"/>
      <c r="B32" s="59"/>
      <c r="C32" s="52"/>
      <c r="D32" s="52"/>
      <c r="E32" s="52"/>
      <c r="F32" s="52"/>
      <c r="G32" s="52"/>
      <c r="H32" s="52"/>
      <c r="I32" s="52"/>
      <c r="J32" s="52"/>
      <c r="K32" s="52"/>
    </row>
    <row r="33" spans="1:18" ht="16.95" customHeight="1">
      <c r="A33" s="60" t="s">
        <v>158</v>
      </c>
      <c r="B33" s="60"/>
      <c r="C33" s="61" t="s">
        <v>291</v>
      </c>
      <c r="D33" s="61"/>
      <c r="E33" s="61"/>
      <c r="F33" s="59"/>
      <c r="G33" s="59"/>
      <c r="H33" s="59"/>
      <c r="I33" s="59"/>
      <c r="J33" s="59"/>
      <c r="K33" s="59"/>
    </row>
    <row r="34" spans="1:18" ht="17.25" customHeight="1">
      <c r="A34" s="704" t="s">
        <v>280</v>
      </c>
      <c r="B34" s="704"/>
      <c r="C34" s="704"/>
      <c r="D34" s="704"/>
      <c r="E34" s="64"/>
      <c r="F34" s="705"/>
      <c r="G34" s="705"/>
      <c r="H34" s="705"/>
      <c r="I34" s="705"/>
      <c r="J34" s="705"/>
      <c r="K34" s="705"/>
      <c r="L34" s="705"/>
      <c r="M34" s="705"/>
      <c r="O34" s="1" t="s">
        <v>272</v>
      </c>
      <c r="P34" s="672"/>
      <c r="Q34" s="672"/>
      <c r="R34" s="672"/>
    </row>
    <row r="35" spans="1:18" ht="16.95" customHeight="1">
      <c r="A35" s="704" t="s">
        <v>282</v>
      </c>
      <c r="B35" s="704"/>
      <c r="C35" s="704"/>
      <c r="D35" s="704"/>
      <c r="E35" s="64"/>
      <c r="F35" s="706"/>
      <c r="G35" s="706"/>
      <c r="H35" s="706"/>
      <c r="I35" s="706"/>
      <c r="J35" s="706"/>
      <c r="K35" s="706"/>
      <c r="L35" s="706"/>
      <c r="M35" s="706"/>
      <c r="O35" s="15"/>
      <c r="P35" s="69" t="s">
        <v>695</v>
      </c>
    </row>
    <row r="36" spans="1:18" ht="16.95" customHeight="1">
      <c r="A36" s="64"/>
      <c r="B36" s="64"/>
      <c r="C36" s="64"/>
      <c r="D36" s="64" t="s">
        <v>122</v>
      </c>
      <c r="E36" s="64"/>
      <c r="F36" s="703"/>
      <c r="G36" s="703"/>
      <c r="H36" s="703"/>
      <c r="I36" s="703"/>
      <c r="J36" s="703"/>
      <c r="K36" s="703"/>
      <c r="L36" s="703"/>
      <c r="M36" s="703"/>
      <c r="P36" s="69" t="s">
        <v>1106</v>
      </c>
    </row>
    <row r="37" spans="1:18" ht="14.4" customHeight="1">
      <c r="A37" s="59"/>
      <c r="B37" s="59"/>
      <c r="C37" s="52"/>
      <c r="D37" s="52"/>
      <c r="E37" s="52"/>
      <c r="F37" s="52"/>
      <c r="G37" s="52"/>
      <c r="H37" s="52"/>
      <c r="I37" s="52"/>
      <c r="J37" s="52"/>
      <c r="K37" s="52"/>
    </row>
    <row r="38" spans="1:18" ht="15.75" customHeight="1">
      <c r="A38" s="60" t="s">
        <v>158</v>
      </c>
      <c r="B38" s="60"/>
      <c r="C38" s="61" t="s">
        <v>293</v>
      </c>
      <c r="D38" s="59"/>
      <c r="E38" s="59"/>
      <c r="F38" s="59"/>
      <c r="G38" s="59"/>
      <c r="H38" s="59"/>
      <c r="I38" s="59"/>
      <c r="J38" s="59"/>
      <c r="K38" s="59"/>
    </row>
    <row r="39" spans="1:18" ht="16.95" customHeight="1">
      <c r="A39" s="704" t="s">
        <v>280</v>
      </c>
      <c r="B39" s="704"/>
      <c r="C39" s="704"/>
      <c r="D39" s="704"/>
      <c r="E39" s="64"/>
      <c r="F39" s="705"/>
      <c r="G39" s="705"/>
      <c r="H39" s="705"/>
      <c r="I39" s="705"/>
      <c r="J39" s="705"/>
      <c r="K39" s="705"/>
      <c r="L39" s="705"/>
      <c r="M39" s="705"/>
      <c r="O39" s="1" t="s">
        <v>272</v>
      </c>
      <c r="P39" s="672"/>
      <c r="Q39" s="672"/>
      <c r="R39" s="672"/>
    </row>
    <row r="40" spans="1:18" ht="16.95" customHeight="1">
      <c r="A40" s="704" t="s">
        <v>282</v>
      </c>
      <c r="B40" s="704"/>
      <c r="C40" s="704"/>
      <c r="D40" s="704"/>
      <c r="E40" s="64"/>
      <c r="F40" s="706"/>
      <c r="G40" s="706"/>
      <c r="H40" s="706"/>
      <c r="I40" s="706"/>
      <c r="J40" s="706"/>
      <c r="K40" s="706"/>
      <c r="L40" s="706"/>
      <c r="M40" s="706"/>
      <c r="O40" s="15"/>
      <c r="P40" s="69" t="s">
        <v>695</v>
      </c>
    </row>
    <row r="41" spans="1:18" ht="16.95" customHeight="1">
      <c r="A41" s="64"/>
      <c r="B41" s="64"/>
      <c r="C41" s="64"/>
      <c r="D41" s="64" t="s">
        <v>122</v>
      </c>
      <c r="E41" s="64"/>
      <c r="F41" s="703"/>
      <c r="G41" s="703"/>
      <c r="H41" s="703"/>
      <c r="I41" s="703"/>
      <c r="J41" s="703"/>
      <c r="K41" s="703"/>
      <c r="L41" s="703"/>
      <c r="M41" s="703"/>
      <c r="P41" s="69" t="s">
        <v>1106</v>
      </c>
    </row>
    <row r="42" spans="1:18" ht="14.4" customHeight="1">
      <c r="A42" s="59"/>
      <c r="B42" s="59"/>
      <c r="C42" s="52"/>
      <c r="D42" s="52"/>
      <c r="E42" s="52"/>
      <c r="F42" s="52"/>
      <c r="G42" s="52"/>
      <c r="H42" s="52"/>
      <c r="I42" s="52"/>
      <c r="J42" s="52"/>
      <c r="K42" s="52"/>
      <c r="L42" s="195"/>
      <c r="M42" s="195"/>
      <c r="N42" s="195"/>
      <c r="O42" s="195"/>
      <c r="P42" s="195"/>
      <c r="Q42" s="195"/>
      <c r="R42" s="13"/>
    </row>
    <row r="43" spans="1:18" ht="16.95" customHeight="1">
      <c r="A43" s="60" t="s">
        <v>1108</v>
      </c>
      <c r="B43" s="60"/>
      <c r="C43" s="61" t="s">
        <v>292</v>
      </c>
      <c r="D43" s="59"/>
      <c r="E43" s="59"/>
      <c r="F43" s="59"/>
      <c r="G43" s="59"/>
      <c r="H43" s="59"/>
      <c r="I43" s="59"/>
      <c r="J43" s="59"/>
      <c r="K43" s="59"/>
    </row>
    <row r="44" spans="1:18" ht="16.95" customHeight="1">
      <c r="A44" s="704" t="s">
        <v>280</v>
      </c>
      <c r="B44" s="704"/>
      <c r="C44" s="704"/>
      <c r="D44" s="704"/>
      <c r="E44" s="64"/>
      <c r="F44" s="705"/>
      <c r="G44" s="705"/>
      <c r="H44" s="705"/>
      <c r="I44" s="705"/>
      <c r="J44" s="705"/>
      <c r="K44" s="705"/>
      <c r="L44" s="705"/>
      <c r="M44" s="705"/>
      <c r="O44" s="1" t="s">
        <v>272</v>
      </c>
      <c r="P44" s="672"/>
      <c r="Q44" s="672"/>
      <c r="R44" s="672"/>
    </row>
    <row r="45" spans="1:18" ht="16.95" customHeight="1">
      <c r="A45" s="704" t="s">
        <v>282</v>
      </c>
      <c r="B45" s="704"/>
      <c r="C45" s="704"/>
      <c r="D45" s="704"/>
      <c r="E45" s="64"/>
      <c r="F45" s="706"/>
      <c r="G45" s="706"/>
      <c r="H45" s="706"/>
      <c r="I45" s="706"/>
      <c r="J45" s="706"/>
      <c r="K45" s="706"/>
      <c r="L45" s="706"/>
      <c r="M45" s="706"/>
      <c r="O45" s="15"/>
      <c r="P45" s="69" t="s">
        <v>695</v>
      </c>
    </row>
    <row r="46" spans="1:18" ht="16.95" customHeight="1">
      <c r="A46" s="64"/>
      <c r="B46" s="64"/>
      <c r="C46" s="64"/>
      <c r="D46" s="64" t="s">
        <v>122</v>
      </c>
      <c r="E46" s="64"/>
      <c r="F46" s="703"/>
      <c r="G46" s="703"/>
      <c r="H46" s="703"/>
      <c r="I46" s="703"/>
      <c r="J46" s="703"/>
      <c r="K46" s="703"/>
      <c r="L46" s="703"/>
      <c r="M46" s="703"/>
      <c r="P46" s="69" t="s">
        <v>1106</v>
      </c>
    </row>
    <row r="47" spans="1:18" ht="16.95" customHeight="1">
      <c r="A47" s="64"/>
      <c r="B47" s="64"/>
      <c r="C47" s="673" t="s">
        <v>567</v>
      </c>
      <c r="D47" s="673"/>
      <c r="E47" s="673"/>
      <c r="F47" s="673"/>
      <c r="G47" s="673"/>
      <c r="H47" s="673"/>
      <c r="I47" s="701" t="s">
        <v>1109</v>
      </c>
      <c r="J47" s="701"/>
      <c r="K47" s="701"/>
      <c r="L47" s="701"/>
      <c r="M47" s="701"/>
      <c r="P47" s="69"/>
    </row>
    <row r="48" spans="1:18" ht="14.4" customHeight="1">
      <c r="A48" s="59"/>
      <c r="B48" s="59"/>
      <c r="C48" s="52"/>
      <c r="D48" s="52"/>
      <c r="E48" s="52"/>
      <c r="F48" s="52"/>
      <c r="G48" s="52"/>
      <c r="H48" s="52"/>
      <c r="I48" s="52"/>
      <c r="J48" s="52"/>
      <c r="K48" s="52"/>
    </row>
    <row r="49" spans="1:18" ht="16.95" customHeight="1">
      <c r="A49" s="60"/>
      <c r="B49" s="60"/>
      <c r="C49" s="61" t="s">
        <v>283</v>
      </c>
      <c r="D49" s="59"/>
      <c r="E49" s="59"/>
      <c r="F49" s="59"/>
      <c r="G49" s="59"/>
      <c r="H49" s="59"/>
      <c r="I49" s="59"/>
      <c r="J49" s="59"/>
      <c r="K49" s="59"/>
    </row>
    <row r="50" spans="1:18" ht="16.95" customHeight="1">
      <c r="A50" s="704" t="s">
        <v>280</v>
      </c>
      <c r="B50" s="704"/>
      <c r="C50" s="704"/>
      <c r="D50" s="704"/>
      <c r="E50" s="64"/>
      <c r="F50" s="705"/>
      <c r="G50" s="705"/>
      <c r="H50" s="705"/>
      <c r="I50" s="705"/>
      <c r="J50" s="705"/>
      <c r="K50" s="705"/>
      <c r="L50" s="705"/>
      <c r="M50" s="705"/>
      <c r="O50" s="1" t="s">
        <v>272</v>
      </c>
      <c r="P50" s="672"/>
      <c r="Q50" s="672"/>
      <c r="R50" s="672"/>
    </row>
    <row r="51" spans="1:18" ht="16.95" customHeight="1">
      <c r="A51" s="704" t="s">
        <v>282</v>
      </c>
      <c r="B51" s="704"/>
      <c r="C51" s="704"/>
      <c r="D51" s="704"/>
      <c r="E51" s="64"/>
      <c r="F51" s="706"/>
      <c r="G51" s="706"/>
      <c r="H51" s="706"/>
      <c r="I51" s="706"/>
      <c r="J51" s="706"/>
      <c r="K51" s="706"/>
      <c r="L51" s="706"/>
      <c r="M51" s="706"/>
      <c r="O51" s="15"/>
      <c r="P51" s="69" t="s">
        <v>695</v>
      </c>
    </row>
    <row r="52" spans="1:18" ht="16.95" customHeight="1">
      <c r="A52" s="64"/>
      <c r="B52" s="64"/>
      <c r="C52" s="64"/>
      <c r="D52" s="64" t="s">
        <v>122</v>
      </c>
      <c r="E52" s="64"/>
      <c r="F52" s="710"/>
      <c r="G52" s="710"/>
      <c r="H52" s="710"/>
      <c r="I52" s="710"/>
      <c r="J52" s="710"/>
      <c r="K52" s="710"/>
      <c r="L52" s="710"/>
      <c r="M52" s="710"/>
      <c r="P52" s="69" t="s">
        <v>1106</v>
      </c>
    </row>
    <row r="53" spans="1:18" ht="14.4" customHeight="1">
      <c r="A53" s="59"/>
      <c r="B53" s="59"/>
      <c r="C53" s="52"/>
      <c r="D53" s="52"/>
      <c r="E53" s="52"/>
      <c r="F53" s="52"/>
      <c r="G53" s="52"/>
      <c r="H53" s="52"/>
      <c r="I53" s="52"/>
      <c r="J53" s="52"/>
      <c r="K53" s="52"/>
    </row>
    <row r="54" spans="1:18" ht="16.95" customHeight="1">
      <c r="A54" s="60"/>
      <c r="B54" s="60"/>
      <c r="C54" s="61" t="s">
        <v>284</v>
      </c>
      <c r="D54" s="59"/>
      <c r="E54" s="59"/>
      <c r="F54" s="59"/>
      <c r="G54" s="59"/>
      <c r="H54" s="59"/>
      <c r="I54" s="59"/>
      <c r="J54" s="59"/>
      <c r="K54" s="59"/>
    </row>
    <row r="55" spans="1:18" ht="16.95" customHeight="1">
      <c r="A55" s="704" t="s">
        <v>280</v>
      </c>
      <c r="B55" s="704"/>
      <c r="C55" s="704"/>
      <c r="D55" s="704"/>
      <c r="E55" s="64"/>
      <c r="F55" s="705"/>
      <c r="G55" s="705"/>
      <c r="H55" s="705"/>
      <c r="I55" s="705"/>
      <c r="J55" s="705"/>
      <c r="K55" s="705"/>
      <c r="L55" s="705"/>
      <c r="M55" s="705"/>
      <c r="O55" s="1" t="s">
        <v>272</v>
      </c>
      <c r="P55" s="672"/>
      <c r="Q55" s="672"/>
      <c r="R55" s="672"/>
    </row>
    <row r="56" spans="1:18" ht="16.95" customHeight="1">
      <c r="A56" s="704" t="s">
        <v>282</v>
      </c>
      <c r="B56" s="704"/>
      <c r="C56" s="704"/>
      <c r="D56" s="704"/>
      <c r="E56" s="64"/>
      <c r="F56" s="706"/>
      <c r="G56" s="706"/>
      <c r="H56" s="706"/>
      <c r="I56" s="706"/>
      <c r="J56" s="706"/>
      <c r="K56" s="706"/>
      <c r="L56" s="706"/>
      <c r="M56" s="706"/>
      <c r="O56" s="15"/>
      <c r="P56" s="69" t="s">
        <v>695</v>
      </c>
      <c r="Q56" s="42"/>
      <c r="R56" s="42"/>
    </row>
    <row r="57" spans="1:18" ht="16.95" customHeight="1">
      <c r="A57" s="59"/>
      <c r="B57" s="59"/>
      <c r="C57" s="64"/>
      <c r="D57" s="64" t="s">
        <v>122</v>
      </c>
      <c r="E57" s="64"/>
      <c r="F57" s="703"/>
      <c r="G57" s="703"/>
      <c r="H57" s="703"/>
      <c r="I57" s="703"/>
      <c r="J57" s="703"/>
      <c r="K57" s="703"/>
      <c r="L57" s="703"/>
      <c r="M57" s="703"/>
      <c r="P57" s="69" t="s">
        <v>1106</v>
      </c>
    </row>
    <row r="59" spans="1:18" ht="16.95" customHeight="1">
      <c r="A59" s="60"/>
      <c r="B59" s="60"/>
      <c r="C59" s="61" t="s">
        <v>279</v>
      </c>
      <c r="D59" s="59"/>
      <c r="E59" s="59"/>
      <c r="F59" s="59"/>
      <c r="G59" s="59"/>
      <c r="H59" s="59"/>
      <c r="I59" s="59"/>
      <c r="J59" s="59"/>
      <c r="K59" s="59"/>
    </row>
    <row r="60" spans="1:18" ht="16.95" customHeight="1">
      <c r="A60" s="704" t="s">
        <v>280</v>
      </c>
      <c r="B60" s="704"/>
      <c r="C60" s="704"/>
      <c r="D60" s="704"/>
      <c r="E60" s="64"/>
      <c r="F60" s="705"/>
      <c r="G60" s="705"/>
      <c r="H60" s="705"/>
      <c r="I60" s="705"/>
      <c r="J60" s="705"/>
      <c r="K60" s="705"/>
      <c r="L60" s="705"/>
      <c r="M60" s="705"/>
      <c r="O60" s="1" t="s">
        <v>272</v>
      </c>
      <c r="P60" s="672"/>
      <c r="Q60" s="672"/>
      <c r="R60" s="672"/>
    </row>
    <row r="61" spans="1:18" ht="16.95" customHeight="1">
      <c r="A61" s="704" t="s">
        <v>282</v>
      </c>
      <c r="B61" s="704"/>
      <c r="C61" s="704"/>
      <c r="D61" s="704"/>
      <c r="E61" s="64"/>
      <c r="F61" s="706"/>
      <c r="G61" s="706"/>
      <c r="H61" s="706"/>
      <c r="I61" s="706"/>
      <c r="J61" s="706"/>
      <c r="K61" s="706"/>
      <c r="L61" s="706"/>
      <c r="M61" s="706"/>
      <c r="O61" s="15"/>
      <c r="P61" s="69" t="s">
        <v>695</v>
      </c>
    </row>
    <row r="62" spans="1:18" ht="16.95" customHeight="1">
      <c r="A62" s="59"/>
      <c r="B62" s="59"/>
      <c r="C62" s="64"/>
      <c r="D62" s="64" t="s">
        <v>122</v>
      </c>
      <c r="E62" s="64"/>
      <c r="F62" s="703"/>
      <c r="G62" s="703"/>
      <c r="H62" s="703"/>
      <c r="I62" s="703"/>
      <c r="J62" s="703"/>
      <c r="K62" s="703"/>
      <c r="L62" s="703"/>
      <c r="M62" s="703"/>
      <c r="P62" s="69" t="s">
        <v>1106</v>
      </c>
    </row>
    <row r="63" spans="1:18" ht="16.95" customHeight="1">
      <c r="A63" s="59"/>
      <c r="B63" s="59"/>
      <c r="C63" s="64"/>
      <c r="D63" s="64"/>
      <c r="E63" s="64"/>
      <c r="F63" s="593"/>
      <c r="G63" s="593"/>
      <c r="H63" s="593"/>
      <c r="I63" s="593"/>
      <c r="J63" s="593"/>
      <c r="K63" s="593"/>
      <c r="L63" s="593"/>
      <c r="M63" s="593"/>
      <c r="P63" s="69"/>
    </row>
    <row r="64" spans="1:18">
      <c r="C64" s="1" t="s">
        <v>1047</v>
      </c>
    </row>
    <row r="65" spans="1:18">
      <c r="A65" s="704" t="s">
        <v>280</v>
      </c>
      <c r="B65" s="704"/>
      <c r="C65" s="704"/>
      <c r="D65" s="704"/>
      <c r="E65" s="64"/>
      <c r="F65" s="705"/>
      <c r="G65" s="705"/>
      <c r="H65" s="705"/>
      <c r="I65" s="705"/>
      <c r="J65" s="705"/>
      <c r="K65" s="705"/>
      <c r="L65" s="705"/>
      <c r="M65" s="705"/>
      <c r="O65" s="1" t="s">
        <v>272</v>
      </c>
      <c r="P65" s="672"/>
      <c r="Q65" s="672"/>
      <c r="R65" s="672"/>
    </row>
    <row r="66" spans="1:18">
      <c r="A66" s="704" t="s">
        <v>282</v>
      </c>
      <c r="B66" s="704"/>
      <c r="C66" s="704"/>
      <c r="D66" s="704"/>
      <c r="E66" s="64"/>
      <c r="F66" s="706"/>
      <c r="G66" s="706"/>
      <c r="H66" s="706"/>
      <c r="I66" s="706"/>
      <c r="J66" s="706"/>
      <c r="K66" s="706"/>
      <c r="L66" s="706"/>
      <c r="M66" s="706"/>
      <c r="O66" s="15"/>
      <c r="P66" s="69" t="s">
        <v>695</v>
      </c>
    </row>
    <row r="67" spans="1:18">
      <c r="A67" s="59"/>
      <c r="B67" s="59"/>
      <c r="C67" s="64"/>
      <c r="D67" s="64" t="s">
        <v>122</v>
      </c>
      <c r="E67" s="64"/>
      <c r="F67" s="703"/>
      <c r="G67" s="703"/>
      <c r="H67" s="703"/>
      <c r="I67" s="703"/>
      <c r="J67" s="703"/>
      <c r="K67" s="703"/>
      <c r="L67" s="703"/>
      <c r="M67" s="703"/>
      <c r="P67" s="69" t="s">
        <v>1106</v>
      </c>
    </row>
  </sheetData>
  <sheetProtection algorithmName="SHA-512" hashValue="zwOHA8yrI0HD3iFGp1oHQ2lQwAvlfFr9cX2R9bPvTK1USH3LKBSFR5zynX9RddCyIqYkY+JDykBWtlaOwruk2w==" saltValue="Fx6z2JdncgXwkiCWKWe2EQ==" spinCount="100000" sheet="1" selectLockedCells="1"/>
  <mergeCells count="89">
    <mergeCell ref="F57:M57"/>
    <mergeCell ref="C2:R4"/>
    <mergeCell ref="F34:M34"/>
    <mergeCell ref="F35:M35"/>
    <mergeCell ref="F39:M39"/>
    <mergeCell ref="F40:M40"/>
    <mergeCell ref="F28:M28"/>
    <mergeCell ref="F29:M29"/>
    <mergeCell ref="A28:D28"/>
    <mergeCell ref="A34:D34"/>
    <mergeCell ref="Q15:R15"/>
    <mergeCell ref="Q16:R16"/>
    <mergeCell ref="K11:L11"/>
    <mergeCell ref="C11:F11"/>
    <mergeCell ref="C12:F12"/>
    <mergeCell ref="M9:P9"/>
    <mergeCell ref="G9:I9"/>
    <mergeCell ref="G12:J12"/>
    <mergeCell ref="G11:J11"/>
    <mergeCell ref="M11:N11"/>
    <mergeCell ref="N12:Q12"/>
    <mergeCell ref="C6:F6"/>
    <mergeCell ref="A45:D45"/>
    <mergeCell ref="A35:D35"/>
    <mergeCell ref="A50:D50"/>
    <mergeCell ref="A51:D51"/>
    <mergeCell ref="A44:D44"/>
    <mergeCell ref="C8:F8"/>
    <mergeCell ref="C9:F9"/>
    <mergeCell ref="F30:L30"/>
    <mergeCell ref="F36:M36"/>
    <mergeCell ref="F41:M41"/>
    <mergeCell ref="F46:M46"/>
    <mergeCell ref="G7:N7"/>
    <mergeCell ref="G8:I8"/>
    <mergeCell ref="N15:O15"/>
    <mergeCell ref="N16:O16"/>
    <mergeCell ref="P50:R50"/>
    <mergeCell ref="P55:R55"/>
    <mergeCell ref="A39:D39"/>
    <mergeCell ref="A40:D40"/>
    <mergeCell ref="C17:K17"/>
    <mergeCell ref="C18:K18"/>
    <mergeCell ref="N17:O17"/>
    <mergeCell ref="N18:O18"/>
    <mergeCell ref="N19:O19"/>
    <mergeCell ref="N20:O20"/>
    <mergeCell ref="N21:O21"/>
    <mergeCell ref="Q17:R17"/>
    <mergeCell ref="Q18:R18"/>
    <mergeCell ref="Q19:R19"/>
    <mergeCell ref="Q20:R20"/>
    <mergeCell ref="Q21:R21"/>
    <mergeCell ref="C15:K15"/>
    <mergeCell ref="C16:K16"/>
    <mergeCell ref="A56:D56"/>
    <mergeCell ref="A29:D29"/>
    <mergeCell ref="A55:D55"/>
    <mergeCell ref="C19:K19"/>
    <mergeCell ref="C20:K20"/>
    <mergeCell ref="C21:K21"/>
    <mergeCell ref="C23:R23"/>
    <mergeCell ref="F44:M44"/>
    <mergeCell ref="F50:M50"/>
    <mergeCell ref="F45:M45"/>
    <mergeCell ref="F56:M56"/>
    <mergeCell ref="F55:M55"/>
    <mergeCell ref="F52:M52"/>
    <mergeCell ref="F51:M51"/>
    <mergeCell ref="F67:M67"/>
    <mergeCell ref="P60:R60"/>
    <mergeCell ref="A60:D60"/>
    <mergeCell ref="F60:M60"/>
    <mergeCell ref="A61:D61"/>
    <mergeCell ref="F61:M61"/>
    <mergeCell ref="F62:M62"/>
    <mergeCell ref="A65:D65"/>
    <mergeCell ref="F65:M65"/>
    <mergeCell ref="P65:R65"/>
    <mergeCell ref="A66:D66"/>
    <mergeCell ref="F66:M66"/>
    <mergeCell ref="P28:R28"/>
    <mergeCell ref="C47:H47"/>
    <mergeCell ref="I47:M47"/>
    <mergeCell ref="C31:H31"/>
    <mergeCell ref="I31:M31"/>
    <mergeCell ref="P34:R34"/>
    <mergeCell ref="P39:R39"/>
    <mergeCell ref="P44:R44"/>
  </mergeCells>
  <phoneticPr fontId="0" type="noConversion"/>
  <dataValidations count="1">
    <dataValidation type="list" errorStyle="warning" showInputMessage="1" showErrorMessage="1" errorTitle="SmartDox" error="The value you entered for the dropdown is not valid." sqref="P11" xr:uid="{A443E300-AF20-49B1-AD7B-A42A50B2B5E2}">
      <formula1>SD_D_PL_State_Name</formula1>
    </dataValidation>
  </dataValidations>
  <printOptions horizontalCentered="1"/>
  <pageMargins left="0.45" right="0.5" top="0" bottom="0.75" header="0" footer="0.5"/>
  <pageSetup scale="59" fitToHeight="2" orientation="portrait" verticalDpi="300" r:id="rId1"/>
  <headerFooter differentFirst="1" scaleWithDoc="0">
    <oddFooter>&amp;L&amp;"Arial Narrow,Italic"Housing Development Application&amp;C&amp;G&amp;R&amp;"Arial Narrow,Regular"&amp;A</oddFooter>
    <firstFooter>&amp;L&amp;"Arial Narrow,Italic"Housing Development Application&amp;C&amp;G&amp;R&amp;"Arial Narrow,Regular"&amp;A</first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13927" r:id="rId5" name="SD_A_82">
              <controlPr defaultSize="0" autoFill="0" autoLine="0" autoPict="0">
                <anchor moveWithCells="1">
                  <from>
                    <xdr:col>14</xdr:col>
                    <xdr:colOff>213360</xdr:colOff>
                    <xdr:row>35</xdr:row>
                    <xdr:rowOff>22860</xdr:rowOff>
                  </from>
                  <to>
                    <xdr:col>15</xdr:col>
                    <xdr:colOff>60960</xdr:colOff>
                    <xdr:row>36</xdr:row>
                    <xdr:rowOff>22860</xdr:rowOff>
                  </to>
                </anchor>
              </controlPr>
            </control>
          </mc:Choice>
        </mc:AlternateContent>
        <mc:AlternateContent xmlns:mc="http://schemas.openxmlformats.org/markup-compatibility/2006">
          <mc:Choice Requires="x14">
            <control shapeId="113928" r:id="rId6" name="SD_A_82">
              <controlPr defaultSize="0" autoFill="0" autoLine="0" autoPict="0">
                <anchor moveWithCells="1">
                  <from>
                    <xdr:col>14</xdr:col>
                    <xdr:colOff>213360</xdr:colOff>
                    <xdr:row>34</xdr:row>
                    <xdr:rowOff>22860</xdr:rowOff>
                  </from>
                  <to>
                    <xdr:col>15</xdr:col>
                    <xdr:colOff>60960</xdr:colOff>
                    <xdr:row>35</xdr:row>
                    <xdr:rowOff>22860</xdr:rowOff>
                  </to>
                </anchor>
              </controlPr>
            </control>
          </mc:Choice>
        </mc:AlternateContent>
        <mc:AlternateContent xmlns:mc="http://schemas.openxmlformats.org/markup-compatibility/2006">
          <mc:Choice Requires="x14">
            <control shapeId="113929" r:id="rId7" name="SD_A_82">
              <controlPr defaultSize="0" autoFill="0" autoLine="0" autoPict="0">
                <anchor moveWithCells="1">
                  <from>
                    <xdr:col>14</xdr:col>
                    <xdr:colOff>213360</xdr:colOff>
                    <xdr:row>40</xdr:row>
                    <xdr:rowOff>22860</xdr:rowOff>
                  </from>
                  <to>
                    <xdr:col>15</xdr:col>
                    <xdr:colOff>60960</xdr:colOff>
                    <xdr:row>41</xdr:row>
                    <xdr:rowOff>22860</xdr:rowOff>
                  </to>
                </anchor>
              </controlPr>
            </control>
          </mc:Choice>
        </mc:AlternateContent>
        <mc:AlternateContent xmlns:mc="http://schemas.openxmlformats.org/markup-compatibility/2006">
          <mc:Choice Requires="x14">
            <control shapeId="113930" r:id="rId8" name="SD_A_82">
              <controlPr defaultSize="0" autoFill="0" autoLine="0" autoPict="0">
                <anchor moveWithCells="1">
                  <from>
                    <xdr:col>14</xdr:col>
                    <xdr:colOff>213360</xdr:colOff>
                    <xdr:row>39</xdr:row>
                    <xdr:rowOff>22860</xdr:rowOff>
                  </from>
                  <to>
                    <xdr:col>15</xdr:col>
                    <xdr:colOff>60960</xdr:colOff>
                    <xdr:row>40</xdr:row>
                    <xdr:rowOff>22860</xdr:rowOff>
                  </to>
                </anchor>
              </controlPr>
            </control>
          </mc:Choice>
        </mc:AlternateContent>
        <mc:AlternateContent xmlns:mc="http://schemas.openxmlformats.org/markup-compatibility/2006">
          <mc:Choice Requires="x14">
            <control shapeId="113931" r:id="rId9" name="SD_A_82">
              <controlPr defaultSize="0" autoFill="0" autoLine="0" autoPict="0">
                <anchor moveWithCells="1">
                  <from>
                    <xdr:col>14</xdr:col>
                    <xdr:colOff>213360</xdr:colOff>
                    <xdr:row>45</xdr:row>
                    <xdr:rowOff>22860</xdr:rowOff>
                  </from>
                  <to>
                    <xdr:col>15</xdr:col>
                    <xdr:colOff>60960</xdr:colOff>
                    <xdr:row>46</xdr:row>
                    <xdr:rowOff>22860</xdr:rowOff>
                  </to>
                </anchor>
              </controlPr>
            </control>
          </mc:Choice>
        </mc:AlternateContent>
        <mc:AlternateContent xmlns:mc="http://schemas.openxmlformats.org/markup-compatibility/2006">
          <mc:Choice Requires="x14">
            <control shapeId="113932" r:id="rId10" name="SD_A_82">
              <controlPr defaultSize="0" autoFill="0" autoLine="0" autoPict="0">
                <anchor moveWithCells="1">
                  <from>
                    <xdr:col>14</xdr:col>
                    <xdr:colOff>213360</xdr:colOff>
                    <xdr:row>44</xdr:row>
                    <xdr:rowOff>22860</xdr:rowOff>
                  </from>
                  <to>
                    <xdr:col>15</xdr:col>
                    <xdr:colOff>60960</xdr:colOff>
                    <xdr:row>45</xdr:row>
                    <xdr:rowOff>22860</xdr:rowOff>
                  </to>
                </anchor>
              </controlPr>
            </control>
          </mc:Choice>
        </mc:AlternateContent>
        <mc:AlternateContent xmlns:mc="http://schemas.openxmlformats.org/markup-compatibility/2006">
          <mc:Choice Requires="x14">
            <control shapeId="113933" r:id="rId11" name="SD_A_82">
              <controlPr defaultSize="0" autoFill="0" autoLine="0" autoPict="0">
                <anchor moveWithCells="1">
                  <from>
                    <xdr:col>14</xdr:col>
                    <xdr:colOff>213360</xdr:colOff>
                    <xdr:row>51</xdr:row>
                    <xdr:rowOff>22860</xdr:rowOff>
                  </from>
                  <to>
                    <xdr:col>15</xdr:col>
                    <xdr:colOff>60960</xdr:colOff>
                    <xdr:row>52</xdr:row>
                    <xdr:rowOff>22860</xdr:rowOff>
                  </to>
                </anchor>
              </controlPr>
            </control>
          </mc:Choice>
        </mc:AlternateContent>
        <mc:AlternateContent xmlns:mc="http://schemas.openxmlformats.org/markup-compatibility/2006">
          <mc:Choice Requires="x14">
            <control shapeId="113934" r:id="rId12" name="SD_A_82">
              <controlPr defaultSize="0" autoFill="0" autoLine="0" autoPict="0">
                <anchor moveWithCells="1">
                  <from>
                    <xdr:col>14</xdr:col>
                    <xdr:colOff>213360</xdr:colOff>
                    <xdr:row>50</xdr:row>
                    <xdr:rowOff>22860</xdr:rowOff>
                  </from>
                  <to>
                    <xdr:col>15</xdr:col>
                    <xdr:colOff>60960</xdr:colOff>
                    <xdr:row>51</xdr:row>
                    <xdr:rowOff>22860</xdr:rowOff>
                  </to>
                </anchor>
              </controlPr>
            </control>
          </mc:Choice>
        </mc:AlternateContent>
        <mc:AlternateContent xmlns:mc="http://schemas.openxmlformats.org/markup-compatibility/2006">
          <mc:Choice Requires="x14">
            <control shapeId="113935" r:id="rId13" name="SD_A_82">
              <controlPr defaultSize="0" autoFill="0" autoLine="0" autoPict="0">
                <anchor moveWithCells="1">
                  <from>
                    <xdr:col>14</xdr:col>
                    <xdr:colOff>213360</xdr:colOff>
                    <xdr:row>56</xdr:row>
                    <xdr:rowOff>22860</xdr:rowOff>
                  </from>
                  <to>
                    <xdr:col>15</xdr:col>
                    <xdr:colOff>60960</xdr:colOff>
                    <xdr:row>57</xdr:row>
                    <xdr:rowOff>22860</xdr:rowOff>
                  </to>
                </anchor>
              </controlPr>
            </control>
          </mc:Choice>
        </mc:AlternateContent>
        <mc:AlternateContent xmlns:mc="http://schemas.openxmlformats.org/markup-compatibility/2006">
          <mc:Choice Requires="x14">
            <control shapeId="113936" r:id="rId14" name="SD_A_82">
              <controlPr defaultSize="0" autoFill="0" autoLine="0" autoPict="0">
                <anchor moveWithCells="1">
                  <from>
                    <xdr:col>14</xdr:col>
                    <xdr:colOff>213360</xdr:colOff>
                    <xdr:row>55</xdr:row>
                    <xdr:rowOff>22860</xdr:rowOff>
                  </from>
                  <to>
                    <xdr:col>15</xdr:col>
                    <xdr:colOff>60960</xdr:colOff>
                    <xdr:row>56</xdr:row>
                    <xdr:rowOff>22860</xdr:rowOff>
                  </to>
                </anchor>
              </controlPr>
            </control>
          </mc:Choice>
        </mc:AlternateContent>
        <mc:AlternateContent xmlns:mc="http://schemas.openxmlformats.org/markup-compatibility/2006">
          <mc:Choice Requires="x14">
            <control shapeId="113937" r:id="rId15" name="SD_A_82">
              <controlPr defaultSize="0" autoFill="0" autoLine="0" autoPict="0">
                <anchor moveWithCells="1">
                  <from>
                    <xdr:col>14</xdr:col>
                    <xdr:colOff>213360</xdr:colOff>
                    <xdr:row>61</xdr:row>
                    <xdr:rowOff>22860</xdr:rowOff>
                  </from>
                  <to>
                    <xdr:col>15</xdr:col>
                    <xdr:colOff>60960</xdr:colOff>
                    <xdr:row>62</xdr:row>
                    <xdr:rowOff>22860</xdr:rowOff>
                  </to>
                </anchor>
              </controlPr>
            </control>
          </mc:Choice>
        </mc:AlternateContent>
        <mc:AlternateContent xmlns:mc="http://schemas.openxmlformats.org/markup-compatibility/2006">
          <mc:Choice Requires="x14">
            <control shapeId="113938" r:id="rId16" name="SD_A_82">
              <controlPr defaultSize="0" autoFill="0" autoLine="0" autoPict="0">
                <anchor moveWithCells="1">
                  <from>
                    <xdr:col>14</xdr:col>
                    <xdr:colOff>213360</xdr:colOff>
                    <xdr:row>60</xdr:row>
                    <xdr:rowOff>22860</xdr:rowOff>
                  </from>
                  <to>
                    <xdr:col>15</xdr:col>
                    <xdr:colOff>60960</xdr:colOff>
                    <xdr:row>61</xdr:row>
                    <xdr:rowOff>22860</xdr:rowOff>
                  </to>
                </anchor>
              </controlPr>
            </control>
          </mc:Choice>
        </mc:AlternateContent>
        <mc:AlternateContent xmlns:mc="http://schemas.openxmlformats.org/markup-compatibility/2006">
          <mc:Choice Requires="x14">
            <control shapeId="113941" r:id="rId17" name="Check Box 277">
              <controlPr defaultSize="0" autoFill="0" autoLine="0" autoPict="0">
                <anchor moveWithCells="1">
                  <from>
                    <xdr:col>14</xdr:col>
                    <xdr:colOff>213360</xdr:colOff>
                    <xdr:row>66</xdr:row>
                    <xdr:rowOff>22860</xdr:rowOff>
                  </from>
                  <to>
                    <xdr:col>15</xdr:col>
                    <xdr:colOff>60960</xdr:colOff>
                    <xdr:row>67</xdr:row>
                    <xdr:rowOff>60960</xdr:rowOff>
                  </to>
                </anchor>
              </controlPr>
            </control>
          </mc:Choice>
        </mc:AlternateContent>
        <mc:AlternateContent xmlns:mc="http://schemas.openxmlformats.org/markup-compatibility/2006">
          <mc:Choice Requires="x14">
            <control shapeId="113942" r:id="rId18" name="Check Box 278">
              <controlPr defaultSize="0" autoFill="0" autoLine="0" autoPict="0">
                <anchor moveWithCells="1">
                  <from>
                    <xdr:col>14</xdr:col>
                    <xdr:colOff>213360</xdr:colOff>
                    <xdr:row>65</xdr:row>
                    <xdr:rowOff>22860</xdr:rowOff>
                  </from>
                  <to>
                    <xdr:col>15</xdr:col>
                    <xdr:colOff>60960</xdr:colOff>
                    <xdr:row>66</xdr:row>
                    <xdr:rowOff>60960</xdr:rowOff>
                  </to>
                </anchor>
              </controlPr>
            </control>
          </mc:Choice>
        </mc:AlternateContent>
        <mc:AlternateContent xmlns:mc="http://schemas.openxmlformats.org/markup-compatibility/2006">
          <mc:Choice Requires="x14">
            <control shapeId="113943" r:id="rId19" name="SD_A_82">
              <controlPr defaultSize="0" autoFill="0" autoLine="0" autoPict="0">
                <anchor moveWithCells="1">
                  <from>
                    <xdr:col>14</xdr:col>
                    <xdr:colOff>213360</xdr:colOff>
                    <xdr:row>29</xdr:row>
                    <xdr:rowOff>22860</xdr:rowOff>
                  </from>
                  <to>
                    <xdr:col>15</xdr:col>
                    <xdr:colOff>60960</xdr:colOff>
                    <xdr:row>30</xdr:row>
                    <xdr:rowOff>22860</xdr:rowOff>
                  </to>
                </anchor>
              </controlPr>
            </control>
          </mc:Choice>
        </mc:AlternateContent>
        <mc:AlternateContent xmlns:mc="http://schemas.openxmlformats.org/markup-compatibility/2006">
          <mc:Choice Requires="x14">
            <control shapeId="113944" r:id="rId20" name="Check Box 280">
              <controlPr defaultSize="0" autoFill="0" autoLine="0" autoPict="0">
                <anchor moveWithCells="1">
                  <from>
                    <xdr:col>14</xdr:col>
                    <xdr:colOff>213360</xdr:colOff>
                    <xdr:row>28</xdr:row>
                    <xdr:rowOff>22860</xdr:rowOff>
                  </from>
                  <to>
                    <xdr:col>15</xdr:col>
                    <xdr:colOff>60960</xdr:colOff>
                    <xdr:row>29</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errorStyle="warning" allowBlank="1" showInputMessage="1" showErrorMessage="1" xr:uid="{44FE27A0-B810-4FF0-8CA0-0E4EBB45BFA1}">
          <x14:formula1>
            <xm:f>Dropdowns!$K$18:$K$22</xm:f>
          </x14:formula1>
          <xm:sqref>Q15:R22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KB106"/>
  <sheetViews>
    <sheetView workbookViewId="0"/>
  </sheetViews>
  <sheetFormatPr defaultRowHeight="12.6"/>
  <sheetData>
    <row r="1" spans="1:288">
      <c r="A1" t="s">
        <v>431</v>
      </c>
      <c r="B1" t="s">
        <v>960</v>
      </c>
    </row>
    <row r="2" spans="1:288">
      <c r="A2" t="s">
        <v>433</v>
      </c>
      <c r="B2" t="s">
        <v>434</v>
      </c>
      <c r="C2" s="50" t="s">
        <v>164</v>
      </c>
      <c r="D2">
        <v>1</v>
      </c>
      <c r="E2" s="50" t="s">
        <v>312</v>
      </c>
      <c r="F2">
        <v>285</v>
      </c>
      <c r="G2" s="50" t="s">
        <v>304</v>
      </c>
      <c r="H2">
        <v>25</v>
      </c>
      <c r="I2" s="50" t="s">
        <v>294</v>
      </c>
      <c r="J2">
        <v>5</v>
      </c>
      <c r="K2" s="50" t="s">
        <v>135</v>
      </c>
      <c r="L2">
        <v>5</v>
      </c>
      <c r="M2" s="50" t="s">
        <v>381</v>
      </c>
      <c r="N2">
        <v>10</v>
      </c>
      <c r="O2" s="50" t="s">
        <v>398</v>
      </c>
      <c r="P2">
        <v>18</v>
      </c>
      <c r="Q2" s="50" t="s">
        <v>215</v>
      </c>
      <c r="R2">
        <v>1</v>
      </c>
      <c r="S2" s="50" t="s">
        <v>408</v>
      </c>
      <c r="T2">
        <v>9</v>
      </c>
      <c r="U2" s="50" t="s">
        <v>410</v>
      </c>
      <c r="V2">
        <v>1</v>
      </c>
      <c r="W2" s="50" t="s">
        <v>164</v>
      </c>
      <c r="X2">
        <v>1</v>
      </c>
      <c r="Y2" s="50" t="s">
        <v>312</v>
      </c>
      <c r="Z2">
        <v>285</v>
      </c>
      <c r="AA2" s="50" t="s">
        <v>304</v>
      </c>
      <c r="AB2">
        <v>25</v>
      </c>
      <c r="AC2" s="50" t="s">
        <v>294</v>
      </c>
      <c r="AD2">
        <v>5</v>
      </c>
      <c r="AE2" s="50" t="s">
        <v>412</v>
      </c>
      <c r="AF2">
        <v>3</v>
      </c>
      <c r="AG2" s="50" t="s">
        <v>135</v>
      </c>
      <c r="AH2">
        <v>5</v>
      </c>
      <c r="AI2" s="50" t="s">
        <v>381</v>
      </c>
      <c r="AJ2">
        <v>10</v>
      </c>
      <c r="AK2" s="50" t="s">
        <v>398</v>
      </c>
      <c r="AL2">
        <v>18</v>
      </c>
      <c r="AM2" s="50" t="s">
        <v>215</v>
      </c>
      <c r="AN2">
        <v>1</v>
      </c>
      <c r="AO2" s="50" t="s">
        <v>408</v>
      </c>
      <c r="AP2">
        <v>9</v>
      </c>
      <c r="AQ2" s="50" t="s">
        <v>164</v>
      </c>
      <c r="AR2">
        <v>1</v>
      </c>
      <c r="AS2" s="50" t="s">
        <v>312</v>
      </c>
      <c r="AT2">
        <v>285</v>
      </c>
      <c r="AU2" s="50" t="s">
        <v>304</v>
      </c>
      <c r="AV2">
        <v>25</v>
      </c>
      <c r="AW2" s="50" t="s">
        <v>294</v>
      </c>
      <c r="AX2">
        <v>5</v>
      </c>
      <c r="AY2" s="50" t="s">
        <v>412</v>
      </c>
      <c r="AZ2">
        <v>3</v>
      </c>
      <c r="BA2" s="50" t="s">
        <v>135</v>
      </c>
      <c r="BB2">
        <v>5</v>
      </c>
      <c r="BC2" s="50" t="s">
        <v>381</v>
      </c>
      <c r="BD2">
        <v>10</v>
      </c>
      <c r="BE2" s="50" t="s">
        <v>398</v>
      </c>
      <c r="BF2">
        <v>18</v>
      </c>
      <c r="BG2" s="50" t="s">
        <v>215</v>
      </c>
      <c r="BH2">
        <v>1</v>
      </c>
      <c r="BI2" s="50" t="s">
        <v>408</v>
      </c>
      <c r="BJ2">
        <v>9</v>
      </c>
      <c r="BK2" s="50" t="s">
        <v>152</v>
      </c>
      <c r="BL2">
        <v>1</v>
      </c>
      <c r="BM2" s="50" t="s">
        <v>441</v>
      </c>
      <c r="BN2">
        <v>1</v>
      </c>
      <c r="BO2" s="50" t="s">
        <v>444</v>
      </c>
      <c r="BP2">
        <v>21</v>
      </c>
      <c r="BQ2" s="50" t="s">
        <v>164</v>
      </c>
      <c r="BR2">
        <v>1</v>
      </c>
      <c r="BS2" s="50" t="s">
        <v>312</v>
      </c>
      <c r="BT2">
        <v>285</v>
      </c>
      <c r="BU2" s="50" t="s">
        <v>304</v>
      </c>
      <c r="BV2">
        <v>25</v>
      </c>
      <c r="BW2" s="50" t="s">
        <v>294</v>
      </c>
      <c r="BX2">
        <v>5</v>
      </c>
      <c r="BY2" s="50" t="s">
        <v>412</v>
      </c>
      <c r="BZ2">
        <v>3</v>
      </c>
      <c r="CA2" s="50" t="s">
        <v>135</v>
      </c>
      <c r="CB2">
        <v>5</v>
      </c>
      <c r="CC2" s="50" t="s">
        <v>381</v>
      </c>
      <c r="CD2">
        <v>10</v>
      </c>
      <c r="CE2" s="50" t="s">
        <v>152</v>
      </c>
      <c r="CF2">
        <v>1</v>
      </c>
      <c r="CG2" s="50" t="s">
        <v>472</v>
      </c>
      <c r="CH2">
        <v>21</v>
      </c>
      <c r="CI2" s="50" t="s">
        <v>441</v>
      </c>
      <c r="CJ2">
        <v>1</v>
      </c>
      <c r="CK2" s="50" t="s">
        <v>398</v>
      </c>
      <c r="CL2">
        <v>18</v>
      </c>
      <c r="CM2" s="50" t="s">
        <v>472</v>
      </c>
      <c r="CN2">
        <v>48</v>
      </c>
      <c r="CO2" s="50" t="s">
        <v>164</v>
      </c>
      <c r="CP2">
        <v>1</v>
      </c>
      <c r="CQ2" s="50" t="s">
        <v>312</v>
      </c>
      <c r="CR2">
        <v>285</v>
      </c>
      <c r="CS2" s="50" t="s">
        <v>304</v>
      </c>
      <c r="CT2">
        <v>25</v>
      </c>
      <c r="CU2" s="50" t="s">
        <v>294</v>
      </c>
      <c r="CV2">
        <v>5</v>
      </c>
      <c r="CW2" s="50" t="s">
        <v>412</v>
      </c>
      <c r="CX2">
        <v>3</v>
      </c>
      <c r="CY2" s="50" t="s">
        <v>135</v>
      </c>
      <c r="CZ2">
        <v>5</v>
      </c>
      <c r="DA2" s="50" t="s">
        <v>381</v>
      </c>
      <c r="DB2">
        <v>10</v>
      </c>
      <c r="DC2" s="50" t="s">
        <v>152</v>
      </c>
      <c r="DD2">
        <v>1</v>
      </c>
      <c r="DE2" s="50" t="s">
        <v>472</v>
      </c>
      <c r="DF2">
        <v>21</v>
      </c>
      <c r="DG2" s="50" t="s">
        <v>441</v>
      </c>
      <c r="DH2">
        <v>1</v>
      </c>
      <c r="DI2" s="50" t="s">
        <v>398</v>
      </c>
      <c r="DJ2">
        <v>18</v>
      </c>
      <c r="DK2" s="50" t="s">
        <v>215</v>
      </c>
      <c r="DL2">
        <v>1</v>
      </c>
      <c r="DM2" s="50" t="s">
        <v>474</v>
      </c>
      <c r="DN2">
        <v>1</v>
      </c>
      <c r="DO2" s="50" t="s">
        <v>476</v>
      </c>
      <c r="DP2">
        <v>1</v>
      </c>
      <c r="DQ2" s="50" t="s">
        <v>480</v>
      </c>
      <c r="DR2">
        <v>1</v>
      </c>
      <c r="DS2" s="50" t="s">
        <v>474</v>
      </c>
      <c r="DT2">
        <v>1</v>
      </c>
      <c r="DU2" s="50" t="s">
        <v>501</v>
      </c>
      <c r="DV2">
        <v>11</v>
      </c>
      <c r="DW2" s="50" t="s">
        <v>543</v>
      </c>
      <c r="DX2">
        <v>1</v>
      </c>
      <c r="DY2" s="50" t="s">
        <v>164</v>
      </c>
      <c r="DZ2">
        <v>1</v>
      </c>
      <c r="EA2" s="50" t="s">
        <v>833</v>
      </c>
      <c r="EB2">
        <v>198</v>
      </c>
      <c r="EC2" s="50" t="s">
        <v>304</v>
      </c>
      <c r="ED2">
        <v>17</v>
      </c>
      <c r="EE2" s="50" t="s">
        <v>655</v>
      </c>
      <c r="EF2">
        <v>10</v>
      </c>
      <c r="EG2" s="50" t="s">
        <v>411</v>
      </c>
      <c r="EH2">
        <v>2</v>
      </c>
      <c r="EI2" s="50" t="s">
        <v>135</v>
      </c>
      <c r="EJ2">
        <v>1</v>
      </c>
      <c r="EK2" s="50" t="s">
        <v>436</v>
      </c>
      <c r="EL2">
        <v>10</v>
      </c>
      <c r="EM2" s="50" t="s">
        <v>152</v>
      </c>
      <c r="EN2">
        <v>1</v>
      </c>
      <c r="EO2" s="50" t="s">
        <v>444</v>
      </c>
      <c r="EP2">
        <v>1</v>
      </c>
      <c r="EQ2" s="50" t="s">
        <v>441</v>
      </c>
      <c r="ER2">
        <v>1</v>
      </c>
      <c r="ES2" s="50" t="s">
        <v>482</v>
      </c>
      <c r="ET2">
        <v>3</v>
      </c>
      <c r="EU2" s="50" t="s">
        <v>476</v>
      </c>
      <c r="EV2">
        <v>1</v>
      </c>
      <c r="EW2" s="50" t="s">
        <v>474</v>
      </c>
      <c r="EX2">
        <v>1</v>
      </c>
      <c r="EY2" s="50" t="s">
        <v>474</v>
      </c>
      <c r="EZ2">
        <v>1</v>
      </c>
      <c r="FA2" s="50" t="s">
        <v>932</v>
      </c>
      <c r="FB2">
        <v>1</v>
      </c>
      <c r="FC2" s="50" t="s">
        <v>215</v>
      </c>
      <c r="FD2">
        <v>1</v>
      </c>
      <c r="FE2" s="50" t="s">
        <v>164</v>
      </c>
      <c r="FF2">
        <v>1</v>
      </c>
      <c r="FG2" s="50" t="s">
        <v>833</v>
      </c>
      <c r="FH2">
        <v>198</v>
      </c>
      <c r="FI2" s="50" t="s">
        <v>304</v>
      </c>
      <c r="FJ2">
        <v>17</v>
      </c>
      <c r="FK2" s="50" t="s">
        <v>655</v>
      </c>
      <c r="FL2">
        <v>10</v>
      </c>
      <c r="FM2" s="50" t="s">
        <v>411</v>
      </c>
      <c r="FN2">
        <v>2</v>
      </c>
      <c r="FO2" s="50" t="s">
        <v>135</v>
      </c>
      <c r="FP2">
        <v>1</v>
      </c>
      <c r="FQ2" s="50" t="s">
        <v>436</v>
      </c>
      <c r="FR2">
        <v>10</v>
      </c>
      <c r="FS2" s="50" t="s">
        <v>152</v>
      </c>
      <c r="FT2">
        <v>1</v>
      </c>
      <c r="FU2" s="50" t="s">
        <v>444</v>
      </c>
      <c r="FV2">
        <v>1</v>
      </c>
      <c r="FW2" s="50" t="s">
        <v>441</v>
      </c>
      <c r="FX2">
        <v>1</v>
      </c>
      <c r="FY2" s="50" t="s">
        <v>482</v>
      </c>
      <c r="FZ2">
        <v>3</v>
      </c>
      <c r="GA2" s="50" t="s">
        <v>476</v>
      </c>
      <c r="GB2">
        <v>1</v>
      </c>
      <c r="GC2" s="50" t="s">
        <v>474</v>
      </c>
      <c r="GD2">
        <v>1</v>
      </c>
      <c r="GE2" s="50" t="s">
        <v>474</v>
      </c>
      <c r="GF2">
        <v>1</v>
      </c>
      <c r="GG2" s="50" t="s">
        <v>932</v>
      </c>
      <c r="GH2">
        <v>1</v>
      </c>
      <c r="GI2" s="50" t="s">
        <v>215</v>
      </c>
      <c r="GJ2">
        <v>1</v>
      </c>
      <c r="GK2" s="50" t="s">
        <v>164</v>
      </c>
      <c r="GL2">
        <v>1</v>
      </c>
      <c r="GM2" s="50" t="s">
        <v>833</v>
      </c>
      <c r="GN2">
        <v>198</v>
      </c>
      <c r="GO2" s="50" t="s">
        <v>304</v>
      </c>
      <c r="GP2">
        <v>17</v>
      </c>
      <c r="GQ2" s="50" t="s">
        <v>655</v>
      </c>
      <c r="GR2">
        <v>10</v>
      </c>
      <c r="GS2" s="50" t="s">
        <v>411</v>
      </c>
      <c r="GT2">
        <v>2</v>
      </c>
      <c r="GU2" s="50" t="s">
        <v>135</v>
      </c>
      <c r="GV2">
        <v>1</v>
      </c>
      <c r="GW2" s="50" t="s">
        <v>436</v>
      </c>
      <c r="GX2">
        <v>10</v>
      </c>
      <c r="GY2" s="50" t="s">
        <v>152</v>
      </c>
      <c r="GZ2">
        <v>1</v>
      </c>
      <c r="HA2" s="50" t="s">
        <v>482</v>
      </c>
      <c r="HB2">
        <v>3</v>
      </c>
      <c r="HC2" s="50" t="s">
        <v>476</v>
      </c>
      <c r="HD2">
        <v>1</v>
      </c>
      <c r="HE2" s="50" t="s">
        <v>474</v>
      </c>
      <c r="HF2">
        <v>1</v>
      </c>
      <c r="HG2" s="50" t="s">
        <v>474</v>
      </c>
      <c r="HH2">
        <v>1</v>
      </c>
      <c r="HI2" s="50" t="s">
        <v>444</v>
      </c>
      <c r="HJ2">
        <v>1</v>
      </c>
      <c r="HK2" s="50" t="s">
        <v>441</v>
      </c>
      <c r="HL2">
        <v>1</v>
      </c>
      <c r="HM2" s="50" t="s">
        <v>932</v>
      </c>
      <c r="HN2">
        <v>1</v>
      </c>
      <c r="HO2" s="50" t="s">
        <v>215</v>
      </c>
      <c r="HP2">
        <v>1</v>
      </c>
      <c r="HQ2" s="50" t="s">
        <v>164</v>
      </c>
      <c r="HR2">
        <v>1</v>
      </c>
      <c r="HS2" s="50" t="s">
        <v>833</v>
      </c>
      <c r="HT2">
        <v>198</v>
      </c>
      <c r="HU2" s="50" t="s">
        <v>304</v>
      </c>
      <c r="HV2">
        <v>17</v>
      </c>
      <c r="HW2" s="50" t="s">
        <v>655</v>
      </c>
      <c r="HX2">
        <v>10</v>
      </c>
      <c r="HY2" s="50" t="s">
        <v>411</v>
      </c>
      <c r="HZ2">
        <v>2</v>
      </c>
      <c r="IA2" s="50" t="s">
        <v>135</v>
      </c>
      <c r="IB2">
        <v>1</v>
      </c>
      <c r="IC2" s="50" t="s">
        <v>436</v>
      </c>
      <c r="ID2">
        <v>10</v>
      </c>
      <c r="IE2" s="50" t="s">
        <v>152</v>
      </c>
      <c r="IF2">
        <v>1</v>
      </c>
      <c r="IG2" s="50" t="s">
        <v>482</v>
      </c>
      <c r="IH2">
        <v>3</v>
      </c>
      <c r="II2" s="50" t="s">
        <v>476</v>
      </c>
      <c r="IJ2">
        <v>1</v>
      </c>
      <c r="IK2" s="50" t="s">
        <v>474</v>
      </c>
      <c r="IL2">
        <v>1</v>
      </c>
      <c r="IM2" s="50" t="s">
        <v>474</v>
      </c>
      <c r="IN2">
        <v>1</v>
      </c>
      <c r="IO2" s="50" t="s">
        <v>444</v>
      </c>
      <c r="IP2">
        <v>1</v>
      </c>
      <c r="IQ2" s="50" t="s">
        <v>441</v>
      </c>
      <c r="IR2">
        <v>1</v>
      </c>
      <c r="IS2" s="50" t="s">
        <v>932</v>
      </c>
      <c r="IT2">
        <v>1</v>
      </c>
      <c r="IU2" s="50" t="s">
        <v>215</v>
      </c>
      <c r="IV2">
        <v>1</v>
      </c>
      <c r="IW2" s="50" t="s">
        <v>164</v>
      </c>
      <c r="IX2">
        <v>1</v>
      </c>
      <c r="IY2" s="50" t="s">
        <v>833</v>
      </c>
      <c r="IZ2">
        <v>198</v>
      </c>
      <c r="JA2" s="50" t="s">
        <v>304</v>
      </c>
      <c r="JB2">
        <v>17</v>
      </c>
      <c r="JC2" s="50" t="s">
        <v>655</v>
      </c>
      <c r="JD2">
        <v>10</v>
      </c>
      <c r="JE2" s="50" t="s">
        <v>411</v>
      </c>
      <c r="JF2">
        <v>2</v>
      </c>
      <c r="JG2" s="50" t="s">
        <v>135</v>
      </c>
      <c r="JH2">
        <v>1</v>
      </c>
      <c r="JI2" s="50" t="s">
        <v>436</v>
      </c>
      <c r="JJ2">
        <v>10</v>
      </c>
      <c r="JK2" s="50" t="s">
        <v>152</v>
      </c>
      <c r="JL2">
        <v>1</v>
      </c>
      <c r="JM2" s="50" t="s">
        <v>482</v>
      </c>
      <c r="JN2">
        <v>3</v>
      </c>
      <c r="JO2" s="50" t="s">
        <v>476</v>
      </c>
      <c r="JP2">
        <v>1</v>
      </c>
      <c r="JQ2" s="50" t="s">
        <v>474</v>
      </c>
      <c r="JR2">
        <v>1</v>
      </c>
      <c r="JS2" s="50" t="s">
        <v>474</v>
      </c>
      <c r="JT2">
        <v>1</v>
      </c>
      <c r="JU2" s="50" t="s">
        <v>444</v>
      </c>
      <c r="JV2">
        <v>1</v>
      </c>
      <c r="JW2" s="50" t="s">
        <v>441</v>
      </c>
      <c r="JX2">
        <v>1</v>
      </c>
      <c r="JY2" s="50" t="s">
        <v>967</v>
      </c>
      <c r="JZ2">
        <v>5</v>
      </c>
      <c r="KA2" s="50" t="s">
        <v>215</v>
      </c>
      <c r="KB2">
        <v>1</v>
      </c>
    </row>
    <row r="3" spans="1:288">
      <c r="A3" t="s">
        <v>489</v>
      </c>
      <c r="B3" t="s">
        <v>952</v>
      </c>
      <c r="C3" s="50" t="s">
        <v>165</v>
      </c>
      <c r="D3">
        <v>2</v>
      </c>
      <c r="E3" s="50" t="s">
        <v>313</v>
      </c>
      <c r="F3">
        <v>286</v>
      </c>
      <c r="G3" s="50" t="s">
        <v>303</v>
      </c>
      <c r="H3">
        <v>24</v>
      </c>
      <c r="I3" s="50" t="s">
        <v>397</v>
      </c>
      <c r="J3">
        <v>11</v>
      </c>
      <c r="K3" s="50" t="s">
        <v>277</v>
      </c>
      <c r="L3">
        <v>6</v>
      </c>
      <c r="M3" s="50" t="s">
        <v>298</v>
      </c>
      <c r="N3">
        <v>19</v>
      </c>
      <c r="O3" s="50" t="s">
        <v>220</v>
      </c>
      <c r="P3">
        <v>4</v>
      </c>
      <c r="Q3" s="50" t="s">
        <v>216</v>
      </c>
      <c r="R3">
        <v>2</v>
      </c>
      <c r="S3" s="50" t="s">
        <v>380</v>
      </c>
      <c r="T3">
        <v>7</v>
      </c>
      <c r="U3" s="50" t="s">
        <v>411</v>
      </c>
      <c r="V3">
        <v>2</v>
      </c>
      <c r="W3" s="50" t="s">
        <v>165</v>
      </c>
      <c r="X3">
        <v>2</v>
      </c>
      <c r="Y3" s="50" t="s">
        <v>313</v>
      </c>
      <c r="Z3">
        <v>286</v>
      </c>
      <c r="AA3" s="50" t="s">
        <v>303</v>
      </c>
      <c r="AB3">
        <v>24</v>
      </c>
      <c r="AC3" s="50" t="s">
        <v>397</v>
      </c>
      <c r="AD3">
        <v>11</v>
      </c>
      <c r="AE3" s="50" t="s">
        <v>411</v>
      </c>
      <c r="AF3">
        <v>2</v>
      </c>
      <c r="AG3" s="50" t="s">
        <v>277</v>
      </c>
      <c r="AH3">
        <v>6</v>
      </c>
      <c r="AI3" s="50" t="s">
        <v>298</v>
      </c>
      <c r="AJ3">
        <v>19</v>
      </c>
      <c r="AK3" s="50" t="s">
        <v>220</v>
      </c>
      <c r="AL3">
        <v>4</v>
      </c>
      <c r="AM3" s="50" t="s">
        <v>216</v>
      </c>
      <c r="AN3">
        <v>2</v>
      </c>
      <c r="AO3" s="50" t="s">
        <v>380</v>
      </c>
      <c r="AP3">
        <v>7</v>
      </c>
      <c r="AQ3" s="50" t="s">
        <v>165</v>
      </c>
      <c r="AR3">
        <v>2</v>
      </c>
      <c r="AS3" s="50" t="s">
        <v>313</v>
      </c>
      <c r="AT3">
        <v>286</v>
      </c>
      <c r="AU3" s="50" t="s">
        <v>303</v>
      </c>
      <c r="AV3">
        <v>24</v>
      </c>
      <c r="AW3" s="50" t="s">
        <v>397</v>
      </c>
      <c r="AX3">
        <v>11</v>
      </c>
      <c r="AY3" s="50" t="s">
        <v>411</v>
      </c>
      <c r="AZ3">
        <v>2</v>
      </c>
      <c r="BA3" s="50" t="s">
        <v>277</v>
      </c>
      <c r="BB3">
        <v>6</v>
      </c>
      <c r="BC3" s="50" t="s">
        <v>298</v>
      </c>
      <c r="BD3">
        <v>19</v>
      </c>
      <c r="BE3" s="50" t="s">
        <v>220</v>
      </c>
      <c r="BF3">
        <v>4</v>
      </c>
      <c r="BG3" s="50" t="s">
        <v>216</v>
      </c>
      <c r="BH3">
        <v>2</v>
      </c>
      <c r="BI3" s="50" t="s">
        <v>380</v>
      </c>
      <c r="BJ3">
        <v>7</v>
      </c>
      <c r="BK3" s="50" t="s">
        <v>436</v>
      </c>
      <c r="BL3">
        <v>2</v>
      </c>
      <c r="BM3" s="50" t="s">
        <v>442</v>
      </c>
      <c r="BN3">
        <v>2</v>
      </c>
      <c r="BO3" s="50" t="s">
        <v>445</v>
      </c>
      <c r="BP3">
        <v>22</v>
      </c>
      <c r="BQ3" s="50" t="s">
        <v>165</v>
      </c>
      <c r="BR3">
        <v>2</v>
      </c>
      <c r="BS3" s="50" t="s">
        <v>313</v>
      </c>
      <c r="BT3">
        <v>286</v>
      </c>
      <c r="BU3" s="50" t="s">
        <v>303</v>
      </c>
      <c r="BV3">
        <v>24</v>
      </c>
      <c r="BW3" s="50" t="s">
        <v>397</v>
      </c>
      <c r="BX3">
        <v>11</v>
      </c>
      <c r="BY3" s="50" t="s">
        <v>411</v>
      </c>
      <c r="BZ3">
        <v>2</v>
      </c>
      <c r="CA3" s="50" t="s">
        <v>277</v>
      </c>
      <c r="CB3">
        <v>6</v>
      </c>
      <c r="CC3" s="50" t="s">
        <v>298</v>
      </c>
      <c r="CD3">
        <v>19</v>
      </c>
      <c r="CE3" s="50" t="s">
        <v>436</v>
      </c>
      <c r="CF3">
        <v>2</v>
      </c>
      <c r="CG3" s="50" t="s">
        <v>215</v>
      </c>
      <c r="CH3">
        <v>25</v>
      </c>
      <c r="CI3" s="50" t="s">
        <v>442</v>
      </c>
      <c r="CJ3">
        <v>2</v>
      </c>
      <c r="CK3" s="50" t="s">
        <v>220</v>
      </c>
      <c r="CL3">
        <v>4</v>
      </c>
      <c r="CM3" s="50" t="s">
        <v>215</v>
      </c>
      <c r="CN3">
        <v>1</v>
      </c>
      <c r="CO3" s="50" t="s">
        <v>165</v>
      </c>
      <c r="CP3">
        <v>2</v>
      </c>
      <c r="CQ3" s="50" t="s">
        <v>313</v>
      </c>
      <c r="CR3">
        <v>286</v>
      </c>
      <c r="CS3" s="50" t="s">
        <v>303</v>
      </c>
      <c r="CT3">
        <v>24</v>
      </c>
      <c r="CU3" s="50" t="s">
        <v>397</v>
      </c>
      <c r="CV3">
        <v>11</v>
      </c>
      <c r="CW3" s="50" t="s">
        <v>411</v>
      </c>
      <c r="CX3">
        <v>2</v>
      </c>
      <c r="CY3" s="50" t="s">
        <v>277</v>
      </c>
      <c r="CZ3">
        <v>6</v>
      </c>
      <c r="DA3" s="50" t="s">
        <v>298</v>
      </c>
      <c r="DB3">
        <v>19</v>
      </c>
      <c r="DC3" s="50" t="s">
        <v>436</v>
      </c>
      <c r="DD3">
        <v>2</v>
      </c>
      <c r="DE3" s="50" t="s">
        <v>215</v>
      </c>
      <c r="DF3">
        <v>36</v>
      </c>
      <c r="DG3" s="50" t="s">
        <v>442</v>
      </c>
      <c r="DH3">
        <v>2</v>
      </c>
      <c r="DI3" s="50" t="s">
        <v>220</v>
      </c>
      <c r="DJ3">
        <v>4</v>
      </c>
      <c r="DK3" s="50" t="s">
        <v>216</v>
      </c>
      <c r="DL3">
        <v>2</v>
      </c>
      <c r="DM3" s="50" t="s">
        <v>255</v>
      </c>
      <c r="DN3">
        <v>2</v>
      </c>
      <c r="DO3" s="50" t="s">
        <v>477</v>
      </c>
      <c r="DP3">
        <v>2</v>
      </c>
      <c r="DQ3" s="50" t="s">
        <v>481</v>
      </c>
      <c r="DR3">
        <v>2</v>
      </c>
      <c r="DS3" s="50" t="s">
        <v>255</v>
      </c>
      <c r="DT3">
        <v>2</v>
      </c>
      <c r="DU3" s="50" t="s">
        <v>502</v>
      </c>
      <c r="DV3">
        <v>13</v>
      </c>
      <c r="DW3" s="50" t="s">
        <v>544</v>
      </c>
      <c r="DX3">
        <v>2</v>
      </c>
      <c r="DY3" s="50" t="s">
        <v>165</v>
      </c>
      <c r="DZ3">
        <v>2</v>
      </c>
      <c r="EA3" s="50" t="s">
        <v>834</v>
      </c>
      <c r="EB3">
        <v>199</v>
      </c>
      <c r="EC3" s="50" t="s">
        <v>303</v>
      </c>
      <c r="ED3">
        <v>18</v>
      </c>
      <c r="EE3" s="50" t="s">
        <v>656</v>
      </c>
      <c r="EF3">
        <v>11</v>
      </c>
      <c r="EG3" s="50" t="s">
        <v>412</v>
      </c>
      <c r="EH3">
        <v>3</v>
      </c>
      <c r="EI3" s="50" t="s">
        <v>277</v>
      </c>
      <c r="EJ3">
        <v>2</v>
      </c>
      <c r="EK3" s="50" t="s">
        <v>659</v>
      </c>
      <c r="EL3">
        <v>11</v>
      </c>
      <c r="EM3" s="50" t="s">
        <v>436</v>
      </c>
      <c r="EN3">
        <v>2</v>
      </c>
      <c r="EO3" s="50" t="s">
        <v>445</v>
      </c>
      <c r="EP3">
        <v>2</v>
      </c>
      <c r="EQ3" s="50" t="s">
        <v>442</v>
      </c>
      <c r="ER3">
        <v>2</v>
      </c>
      <c r="ES3" s="50" t="s">
        <v>676</v>
      </c>
      <c r="ET3">
        <v>4</v>
      </c>
      <c r="EU3" s="50" t="s">
        <v>478</v>
      </c>
      <c r="EV3">
        <v>3</v>
      </c>
      <c r="EW3" s="50" t="s">
        <v>255</v>
      </c>
      <c r="EX3">
        <v>2</v>
      </c>
      <c r="EY3" s="50" t="s">
        <v>255</v>
      </c>
      <c r="EZ3">
        <v>2</v>
      </c>
      <c r="FA3" s="50" t="s">
        <v>933</v>
      </c>
      <c r="FB3">
        <v>2</v>
      </c>
      <c r="FC3" s="50" t="s">
        <v>216</v>
      </c>
      <c r="FD3">
        <v>2</v>
      </c>
      <c r="FE3" s="50" t="s">
        <v>165</v>
      </c>
      <c r="FF3">
        <v>2</v>
      </c>
      <c r="FG3" s="50" t="s">
        <v>834</v>
      </c>
      <c r="FH3">
        <v>199</v>
      </c>
      <c r="FI3" s="50" t="s">
        <v>303</v>
      </c>
      <c r="FJ3">
        <v>18</v>
      </c>
      <c r="FK3" s="50" t="s">
        <v>656</v>
      </c>
      <c r="FL3">
        <v>11</v>
      </c>
      <c r="FM3" s="50" t="s">
        <v>412</v>
      </c>
      <c r="FN3">
        <v>3</v>
      </c>
      <c r="FO3" s="50" t="s">
        <v>277</v>
      </c>
      <c r="FP3">
        <v>2</v>
      </c>
      <c r="FQ3" s="50" t="s">
        <v>659</v>
      </c>
      <c r="FR3">
        <v>11</v>
      </c>
      <c r="FS3" s="50" t="s">
        <v>436</v>
      </c>
      <c r="FT3">
        <v>2</v>
      </c>
      <c r="FU3" s="50" t="s">
        <v>445</v>
      </c>
      <c r="FV3">
        <v>2</v>
      </c>
      <c r="FW3" s="50" t="s">
        <v>442</v>
      </c>
      <c r="FX3">
        <v>2</v>
      </c>
      <c r="FY3" s="50" t="s">
        <v>676</v>
      </c>
      <c r="FZ3">
        <v>4</v>
      </c>
      <c r="GA3" s="50" t="s">
        <v>478</v>
      </c>
      <c r="GB3">
        <v>3</v>
      </c>
      <c r="GC3" s="50" t="s">
        <v>255</v>
      </c>
      <c r="GD3">
        <v>2</v>
      </c>
      <c r="GE3" s="50" t="s">
        <v>255</v>
      </c>
      <c r="GF3">
        <v>2</v>
      </c>
      <c r="GG3" s="50" t="s">
        <v>933</v>
      </c>
      <c r="GH3">
        <v>2</v>
      </c>
      <c r="GI3" s="50" t="s">
        <v>216</v>
      </c>
      <c r="GJ3">
        <v>2</v>
      </c>
      <c r="GK3" s="50" t="s">
        <v>165</v>
      </c>
      <c r="GL3">
        <v>2</v>
      </c>
      <c r="GM3" s="50" t="s">
        <v>834</v>
      </c>
      <c r="GN3">
        <v>199</v>
      </c>
      <c r="GO3" s="50" t="s">
        <v>303</v>
      </c>
      <c r="GP3">
        <v>18</v>
      </c>
      <c r="GQ3" s="50" t="s">
        <v>656</v>
      </c>
      <c r="GR3">
        <v>11</v>
      </c>
      <c r="GS3" s="50" t="s">
        <v>412</v>
      </c>
      <c r="GT3">
        <v>3</v>
      </c>
      <c r="GU3" s="50" t="s">
        <v>277</v>
      </c>
      <c r="GV3">
        <v>2</v>
      </c>
      <c r="GW3" s="50" t="s">
        <v>659</v>
      </c>
      <c r="GX3">
        <v>11</v>
      </c>
      <c r="GY3" s="50" t="s">
        <v>436</v>
      </c>
      <c r="GZ3">
        <v>2</v>
      </c>
      <c r="HA3" s="50" t="s">
        <v>676</v>
      </c>
      <c r="HB3">
        <v>4</v>
      </c>
      <c r="HC3" s="50" t="s">
        <v>478</v>
      </c>
      <c r="HD3">
        <v>3</v>
      </c>
      <c r="HE3" s="50" t="s">
        <v>255</v>
      </c>
      <c r="HF3">
        <v>2</v>
      </c>
      <c r="HG3" s="50" t="s">
        <v>255</v>
      </c>
      <c r="HH3">
        <v>2</v>
      </c>
      <c r="HI3" s="50" t="s">
        <v>445</v>
      </c>
      <c r="HJ3">
        <v>2</v>
      </c>
      <c r="HK3" s="50" t="s">
        <v>442</v>
      </c>
      <c r="HL3">
        <v>2</v>
      </c>
      <c r="HM3" s="50" t="s">
        <v>933</v>
      </c>
      <c r="HN3">
        <v>2</v>
      </c>
      <c r="HO3" s="50" t="s">
        <v>216</v>
      </c>
      <c r="HP3">
        <v>2</v>
      </c>
      <c r="HQ3" s="50" t="s">
        <v>165</v>
      </c>
      <c r="HR3">
        <v>2</v>
      </c>
      <c r="HS3" s="50" t="s">
        <v>834</v>
      </c>
      <c r="HT3">
        <v>199</v>
      </c>
      <c r="HU3" s="50" t="s">
        <v>303</v>
      </c>
      <c r="HV3">
        <v>18</v>
      </c>
      <c r="HW3" s="50" t="s">
        <v>656</v>
      </c>
      <c r="HX3">
        <v>11</v>
      </c>
      <c r="HY3" s="50" t="s">
        <v>412</v>
      </c>
      <c r="HZ3">
        <v>3</v>
      </c>
      <c r="IA3" s="50" t="s">
        <v>277</v>
      </c>
      <c r="IB3">
        <v>2</v>
      </c>
      <c r="IC3" s="50" t="s">
        <v>659</v>
      </c>
      <c r="ID3">
        <v>11</v>
      </c>
      <c r="IE3" s="50" t="s">
        <v>436</v>
      </c>
      <c r="IF3">
        <v>2</v>
      </c>
      <c r="IG3" s="50" t="s">
        <v>676</v>
      </c>
      <c r="IH3">
        <v>4</v>
      </c>
      <c r="II3" s="50" t="s">
        <v>478</v>
      </c>
      <c r="IJ3">
        <v>3</v>
      </c>
      <c r="IK3" s="50" t="s">
        <v>255</v>
      </c>
      <c r="IL3">
        <v>2</v>
      </c>
      <c r="IM3" s="50" t="s">
        <v>255</v>
      </c>
      <c r="IN3">
        <v>2</v>
      </c>
      <c r="IO3" s="50" t="s">
        <v>445</v>
      </c>
      <c r="IP3">
        <v>2</v>
      </c>
      <c r="IQ3" s="50" t="s">
        <v>442</v>
      </c>
      <c r="IR3">
        <v>2</v>
      </c>
      <c r="IS3" s="50" t="s">
        <v>933</v>
      </c>
      <c r="IT3">
        <v>2</v>
      </c>
      <c r="IU3" s="50" t="s">
        <v>216</v>
      </c>
      <c r="IV3">
        <v>2</v>
      </c>
      <c r="IW3" s="50" t="s">
        <v>165</v>
      </c>
      <c r="IX3">
        <v>2</v>
      </c>
      <c r="IY3" s="50" t="s">
        <v>834</v>
      </c>
      <c r="IZ3">
        <v>199</v>
      </c>
      <c r="JA3" s="50" t="s">
        <v>303</v>
      </c>
      <c r="JB3">
        <v>18</v>
      </c>
      <c r="JC3" s="50" t="s">
        <v>656</v>
      </c>
      <c r="JD3">
        <v>11</v>
      </c>
      <c r="JE3" s="50" t="s">
        <v>412</v>
      </c>
      <c r="JF3">
        <v>3</v>
      </c>
      <c r="JG3" s="50" t="s">
        <v>277</v>
      </c>
      <c r="JH3">
        <v>2</v>
      </c>
      <c r="JI3" s="50" t="s">
        <v>659</v>
      </c>
      <c r="JJ3">
        <v>11</v>
      </c>
      <c r="JK3" s="50" t="s">
        <v>436</v>
      </c>
      <c r="JL3">
        <v>2</v>
      </c>
      <c r="JM3" s="50" t="s">
        <v>676</v>
      </c>
      <c r="JN3">
        <v>4</v>
      </c>
      <c r="JO3" s="50" t="s">
        <v>478</v>
      </c>
      <c r="JP3">
        <v>3</v>
      </c>
      <c r="JQ3" s="50" t="s">
        <v>255</v>
      </c>
      <c r="JR3">
        <v>2</v>
      </c>
      <c r="JS3" s="50" t="s">
        <v>255</v>
      </c>
      <c r="JT3">
        <v>2</v>
      </c>
      <c r="JU3" s="50" t="s">
        <v>445</v>
      </c>
      <c r="JV3">
        <v>2</v>
      </c>
      <c r="JW3" s="50" t="s">
        <v>442</v>
      </c>
      <c r="JX3">
        <v>2</v>
      </c>
      <c r="JY3" s="50" t="s">
        <v>968</v>
      </c>
      <c r="JZ3">
        <v>6</v>
      </c>
      <c r="KA3" s="50" t="s">
        <v>216</v>
      </c>
      <c r="KB3">
        <v>2</v>
      </c>
    </row>
    <row r="4" spans="1:288">
      <c r="A4" t="s">
        <v>490</v>
      </c>
      <c r="B4" t="s">
        <v>949</v>
      </c>
      <c r="C4" s="50" t="s">
        <v>166</v>
      </c>
      <c r="D4">
        <v>3</v>
      </c>
      <c r="E4" s="50" t="s">
        <v>314</v>
      </c>
      <c r="F4">
        <v>287</v>
      </c>
      <c r="G4" s="50" t="s">
        <v>383</v>
      </c>
      <c r="H4">
        <v>26</v>
      </c>
      <c r="I4" s="50" t="s">
        <v>389</v>
      </c>
      <c r="J4">
        <v>9</v>
      </c>
      <c r="K4" s="50" t="s">
        <v>278</v>
      </c>
      <c r="L4">
        <v>7</v>
      </c>
      <c r="M4" s="50" t="s">
        <v>299</v>
      </c>
      <c r="N4">
        <v>20</v>
      </c>
      <c r="O4" s="50" t="s">
        <v>392</v>
      </c>
      <c r="P4">
        <v>17</v>
      </c>
      <c r="Q4" s="50" t="s">
        <v>217</v>
      </c>
      <c r="R4">
        <v>3</v>
      </c>
      <c r="S4" s="50" t="s">
        <v>297</v>
      </c>
      <c r="T4">
        <v>10</v>
      </c>
      <c r="U4" s="50" t="s">
        <v>412</v>
      </c>
      <c r="V4">
        <v>3</v>
      </c>
      <c r="W4" s="50" t="s">
        <v>166</v>
      </c>
      <c r="X4">
        <v>3</v>
      </c>
      <c r="Y4" s="50" t="s">
        <v>314</v>
      </c>
      <c r="Z4">
        <v>287</v>
      </c>
      <c r="AA4" s="50" t="s">
        <v>383</v>
      </c>
      <c r="AB4">
        <v>26</v>
      </c>
      <c r="AC4" s="50" t="s">
        <v>389</v>
      </c>
      <c r="AD4">
        <v>9</v>
      </c>
      <c r="AG4" s="50" t="s">
        <v>278</v>
      </c>
      <c r="AH4">
        <v>7</v>
      </c>
      <c r="AI4" s="50" t="s">
        <v>299</v>
      </c>
      <c r="AJ4">
        <v>20</v>
      </c>
      <c r="AK4" s="50" t="s">
        <v>392</v>
      </c>
      <c r="AL4">
        <v>17</v>
      </c>
      <c r="AM4" s="50" t="s">
        <v>217</v>
      </c>
      <c r="AN4">
        <v>3</v>
      </c>
      <c r="AO4" s="50" t="s">
        <v>297</v>
      </c>
      <c r="AP4">
        <v>10</v>
      </c>
      <c r="AQ4" s="50" t="s">
        <v>166</v>
      </c>
      <c r="AR4">
        <v>3</v>
      </c>
      <c r="AS4" s="50" t="s">
        <v>314</v>
      </c>
      <c r="AT4">
        <v>287</v>
      </c>
      <c r="AU4" s="50" t="s">
        <v>383</v>
      </c>
      <c r="AV4">
        <v>26</v>
      </c>
      <c r="AW4" s="50" t="s">
        <v>389</v>
      </c>
      <c r="AX4">
        <v>9</v>
      </c>
      <c r="BA4" s="50" t="s">
        <v>278</v>
      </c>
      <c r="BB4">
        <v>7</v>
      </c>
      <c r="BC4" s="50" t="s">
        <v>299</v>
      </c>
      <c r="BD4">
        <v>20</v>
      </c>
      <c r="BE4" s="50" t="s">
        <v>392</v>
      </c>
      <c r="BF4">
        <v>17</v>
      </c>
      <c r="BG4" s="50" t="s">
        <v>217</v>
      </c>
      <c r="BH4">
        <v>3</v>
      </c>
      <c r="BI4" s="50" t="s">
        <v>297</v>
      </c>
      <c r="BJ4">
        <v>10</v>
      </c>
      <c r="BK4" s="50" t="s">
        <v>437</v>
      </c>
      <c r="BL4">
        <v>3</v>
      </c>
      <c r="BM4" s="50" t="s">
        <v>443</v>
      </c>
      <c r="BN4">
        <v>3</v>
      </c>
      <c r="BO4" s="50" t="s">
        <v>446</v>
      </c>
      <c r="BP4">
        <v>23</v>
      </c>
      <c r="BQ4" s="50" t="s">
        <v>166</v>
      </c>
      <c r="BR4">
        <v>3</v>
      </c>
      <c r="BS4" s="50" t="s">
        <v>314</v>
      </c>
      <c r="BT4">
        <v>287</v>
      </c>
      <c r="BU4" s="50" t="s">
        <v>383</v>
      </c>
      <c r="BV4">
        <v>26</v>
      </c>
      <c r="BW4" s="50" t="s">
        <v>389</v>
      </c>
      <c r="BX4">
        <v>9</v>
      </c>
      <c r="CA4" s="50" t="s">
        <v>278</v>
      </c>
      <c r="CB4">
        <v>7</v>
      </c>
      <c r="CC4" s="50" t="s">
        <v>299</v>
      </c>
      <c r="CD4">
        <v>20</v>
      </c>
      <c r="CE4" s="50" t="s">
        <v>437</v>
      </c>
      <c r="CF4">
        <v>3</v>
      </c>
      <c r="CG4" s="50" t="s">
        <v>216</v>
      </c>
      <c r="CH4">
        <v>37</v>
      </c>
      <c r="CI4" s="50" t="s">
        <v>443</v>
      </c>
      <c r="CJ4">
        <v>3</v>
      </c>
      <c r="CK4" s="50" t="s">
        <v>392</v>
      </c>
      <c r="CL4">
        <v>17</v>
      </c>
      <c r="CM4" s="50" t="s">
        <v>216</v>
      </c>
      <c r="CN4">
        <v>2</v>
      </c>
      <c r="CO4" s="50" t="s">
        <v>166</v>
      </c>
      <c r="CP4">
        <v>3</v>
      </c>
      <c r="CQ4" s="50" t="s">
        <v>314</v>
      </c>
      <c r="CR4">
        <v>287</v>
      </c>
      <c r="CS4" s="50" t="s">
        <v>383</v>
      </c>
      <c r="CT4">
        <v>26</v>
      </c>
      <c r="CU4" s="50" t="s">
        <v>389</v>
      </c>
      <c r="CV4">
        <v>9</v>
      </c>
      <c r="CY4" s="50" t="s">
        <v>278</v>
      </c>
      <c r="CZ4">
        <v>7</v>
      </c>
      <c r="DA4" s="50" t="s">
        <v>299</v>
      </c>
      <c r="DB4">
        <v>20</v>
      </c>
      <c r="DC4" s="50" t="s">
        <v>437</v>
      </c>
      <c r="DD4">
        <v>3</v>
      </c>
      <c r="DE4" s="50" t="s">
        <v>216</v>
      </c>
      <c r="DF4">
        <v>37</v>
      </c>
      <c r="DG4" s="50" t="s">
        <v>443</v>
      </c>
      <c r="DH4">
        <v>3</v>
      </c>
      <c r="DI4" s="50" t="s">
        <v>392</v>
      </c>
      <c r="DJ4">
        <v>17</v>
      </c>
      <c r="DK4" s="50" t="s">
        <v>217</v>
      </c>
      <c r="DL4">
        <v>3</v>
      </c>
      <c r="DM4" s="50" t="s">
        <v>475</v>
      </c>
      <c r="DN4">
        <v>3</v>
      </c>
      <c r="DO4" s="50" t="s">
        <v>478</v>
      </c>
      <c r="DP4">
        <v>3</v>
      </c>
      <c r="DQ4" s="50" t="s">
        <v>482</v>
      </c>
      <c r="DR4">
        <v>3</v>
      </c>
      <c r="DS4" s="50" t="s">
        <v>487</v>
      </c>
      <c r="DT4">
        <v>3</v>
      </c>
      <c r="DU4" s="50" t="s">
        <v>503</v>
      </c>
      <c r="DV4">
        <v>3</v>
      </c>
      <c r="DW4" s="50" t="s">
        <v>545</v>
      </c>
      <c r="DX4">
        <v>3</v>
      </c>
      <c r="DY4" s="50" t="s">
        <v>166</v>
      </c>
      <c r="DZ4">
        <v>3</v>
      </c>
      <c r="EA4" s="50" t="s">
        <v>835</v>
      </c>
      <c r="EB4">
        <v>200</v>
      </c>
      <c r="EC4" s="50" t="s">
        <v>691</v>
      </c>
      <c r="ED4">
        <v>19</v>
      </c>
      <c r="EE4" s="50" t="s">
        <v>294</v>
      </c>
      <c r="EF4">
        <v>1</v>
      </c>
      <c r="EI4" s="50" t="s">
        <v>278</v>
      </c>
      <c r="EJ4">
        <v>3</v>
      </c>
      <c r="EK4" s="50" t="s">
        <v>660</v>
      </c>
      <c r="EL4">
        <v>12</v>
      </c>
      <c r="EM4" s="50" t="s">
        <v>687</v>
      </c>
      <c r="EN4">
        <v>3</v>
      </c>
      <c r="EO4" s="50" t="s">
        <v>446</v>
      </c>
      <c r="EP4">
        <v>3</v>
      </c>
      <c r="EQ4" s="50" t="s">
        <v>443</v>
      </c>
      <c r="ER4">
        <v>3</v>
      </c>
      <c r="ES4" s="50" t="s">
        <v>678</v>
      </c>
      <c r="ET4">
        <v>6</v>
      </c>
      <c r="EU4" s="50" t="s">
        <v>479</v>
      </c>
      <c r="EV4">
        <v>4</v>
      </c>
      <c r="EW4" s="50" t="s">
        <v>686</v>
      </c>
      <c r="EX4">
        <v>3</v>
      </c>
      <c r="EY4" s="50" t="s">
        <v>475</v>
      </c>
      <c r="EZ4">
        <v>3</v>
      </c>
      <c r="FA4" s="50" t="s">
        <v>934</v>
      </c>
      <c r="FB4">
        <v>3</v>
      </c>
      <c r="FC4" s="50" t="s">
        <v>217</v>
      </c>
      <c r="FD4">
        <v>3</v>
      </c>
      <c r="FE4" s="50" t="s">
        <v>166</v>
      </c>
      <c r="FF4">
        <v>3</v>
      </c>
      <c r="FG4" s="50" t="s">
        <v>835</v>
      </c>
      <c r="FH4">
        <v>200</v>
      </c>
      <c r="FI4" s="50" t="s">
        <v>691</v>
      </c>
      <c r="FJ4">
        <v>19</v>
      </c>
      <c r="FK4" s="50" t="s">
        <v>294</v>
      </c>
      <c r="FL4">
        <v>1</v>
      </c>
      <c r="FO4" s="50" t="s">
        <v>278</v>
      </c>
      <c r="FP4">
        <v>3</v>
      </c>
      <c r="FQ4" s="50" t="s">
        <v>660</v>
      </c>
      <c r="FR4">
        <v>12</v>
      </c>
      <c r="FS4" s="50" t="s">
        <v>687</v>
      </c>
      <c r="FT4">
        <v>3</v>
      </c>
      <c r="FU4" s="50" t="s">
        <v>446</v>
      </c>
      <c r="FV4">
        <v>3</v>
      </c>
      <c r="FW4" s="50" t="s">
        <v>443</v>
      </c>
      <c r="FX4">
        <v>3</v>
      </c>
      <c r="FY4" s="50" t="s">
        <v>678</v>
      </c>
      <c r="FZ4">
        <v>6</v>
      </c>
      <c r="GA4" s="50" t="s">
        <v>479</v>
      </c>
      <c r="GB4">
        <v>4</v>
      </c>
      <c r="GC4" s="50" t="s">
        <v>686</v>
      </c>
      <c r="GD4">
        <v>3</v>
      </c>
      <c r="GE4" s="50" t="s">
        <v>475</v>
      </c>
      <c r="GF4">
        <v>3</v>
      </c>
      <c r="GG4" s="50" t="s">
        <v>934</v>
      </c>
      <c r="GH4">
        <v>3</v>
      </c>
      <c r="GI4" s="50" t="s">
        <v>217</v>
      </c>
      <c r="GJ4">
        <v>3</v>
      </c>
      <c r="GK4" s="50" t="s">
        <v>166</v>
      </c>
      <c r="GL4">
        <v>3</v>
      </c>
      <c r="GM4" s="50" t="s">
        <v>835</v>
      </c>
      <c r="GN4">
        <v>200</v>
      </c>
      <c r="GO4" s="50" t="s">
        <v>691</v>
      </c>
      <c r="GP4">
        <v>19</v>
      </c>
      <c r="GQ4" s="50" t="s">
        <v>294</v>
      </c>
      <c r="GR4">
        <v>1</v>
      </c>
      <c r="GU4" s="50" t="s">
        <v>278</v>
      </c>
      <c r="GV4">
        <v>3</v>
      </c>
      <c r="GW4" s="50" t="s">
        <v>660</v>
      </c>
      <c r="GX4">
        <v>12</v>
      </c>
      <c r="GY4" s="50" t="s">
        <v>687</v>
      </c>
      <c r="GZ4">
        <v>3</v>
      </c>
      <c r="HA4" s="50" t="s">
        <v>678</v>
      </c>
      <c r="HB4">
        <v>6</v>
      </c>
      <c r="HC4" s="50" t="s">
        <v>479</v>
      </c>
      <c r="HD4">
        <v>4</v>
      </c>
      <c r="HE4" s="50" t="s">
        <v>686</v>
      </c>
      <c r="HF4">
        <v>3</v>
      </c>
      <c r="HG4" s="50" t="s">
        <v>475</v>
      </c>
      <c r="HH4">
        <v>3</v>
      </c>
      <c r="HI4" s="50" t="s">
        <v>446</v>
      </c>
      <c r="HJ4">
        <v>3</v>
      </c>
      <c r="HK4" s="50" t="s">
        <v>443</v>
      </c>
      <c r="HL4">
        <v>3</v>
      </c>
      <c r="HM4" s="50" t="s">
        <v>934</v>
      </c>
      <c r="HN4">
        <v>3</v>
      </c>
      <c r="HO4" s="50" t="s">
        <v>217</v>
      </c>
      <c r="HP4">
        <v>3</v>
      </c>
      <c r="HQ4" s="50" t="s">
        <v>166</v>
      </c>
      <c r="HR4">
        <v>3</v>
      </c>
      <c r="HS4" s="50" t="s">
        <v>835</v>
      </c>
      <c r="HT4">
        <v>200</v>
      </c>
      <c r="HU4" s="50" t="s">
        <v>691</v>
      </c>
      <c r="HV4">
        <v>19</v>
      </c>
      <c r="HW4" s="50" t="s">
        <v>294</v>
      </c>
      <c r="HX4">
        <v>1</v>
      </c>
      <c r="IA4" s="50" t="s">
        <v>278</v>
      </c>
      <c r="IB4">
        <v>3</v>
      </c>
      <c r="IC4" s="50" t="s">
        <v>660</v>
      </c>
      <c r="ID4">
        <v>12</v>
      </c>
      <c r="IE4" s="50" t="s">
        <v>687</v>
      </c>
      <c r="IF4">
        <v>3</v>
      </c>
      <c r="IG4" s="50" t="s">
        <v>678</v>
      </c>
      <c r="IH4">
        <v>6</v>
      </c>
      <c r="II4" s="50" t="s">
        <v>479</v>
      </c>
      <c r="IJ4">
        <v>4</v>
      </c>
      <c r="IK4" s="50" t="s">
        <v>686</v>
      </c>
      <c r="IL4">
        <v>3</v>
      </c>
      <c r="IM4" s="50" t="s">
        <v>475</v>
      </c>
      <c r="IN4">
        <v>3</v>
      </c>
      <c r="IO4" s="50" t="s">
        <v>446</v>
      </c>
      <c r="IP4">
        <v>3</v>
      </c>
      <c r="IQ4" s="50" t="s">
        <v>443</v>
      </c>
      <c r="IR4">
        <v>3</v>
      </c>
      <c r="IS4" s="50" t="s">
        <v>934</v>
      </c>
      <c r="IT4">
        <v>3</v>
      </c>
      <c r="IU4" s="50" t="s">
        <v>217</v>
      </c>
      <c r="IV4">
        <v>3</v>
      </c>
      <c r="IW4" s="50" t="s">
        <v>166</v>
      </c>
      <c r="IX4">
        <v>3</v>
      </c>
      <c r="IY4" s="50" t="s">
        <v>835</v>
      </c>
      <c r="IZ4">
        <v>200</v>
      </c>
      <c r="JA4" s="50" t="s">
        <v>691</v>
      </c>
      <c r="JB4">
        <v>19</v>
      </c>
      <c r="JC4" s="50" t="s">
        <v>294</v>
      </c>
      <c r="JD4">
        <v>1</v>
      </c>
      <c r="JG4" s="50" t="s">
        <v>278</v>
      </c>
      <c r="JH4">
        <v>3</v>
      </c>
      <c r="JI4" s="50" t="s">
        <v>660</v>
      </c>
      <c r="JJ4">
        <v>12</v>
      </c>
      <c r="JK4" s="50" t="s">
        <v>687</v>
      </c>
      <c r="JL4">
        <v>3</v>
      </c>
      <c r="JM4" s="50" t="s">
        <v>678</v>
      </c>
      <c r="JN4">
        <v>6</v>
      </c>
      <c r="JO4" s="50" t="s">
        <v>479</v>
      </c>
      <c r="JP4">
        <v>4</v>
      </c>
      <c r="JQ4" s="50" t="s">
        <v>686</v>
      </c>
      <c r="JR4">
        <v>3</v>
      </c>
      <c r="JS4" s="50" t="s">
        <v>475</v>
      </c>
      <c r="JT4">
        <v>3</v>
      </c>
      <c r="JU4" s="50" t="s">
        <v>446</v>
      </c>
      <c r="JV4">
        <v>3</v>
      </c>
      <c r="JW4" s="50" t="s">
        <v>443</v>
      </c>
      <c r="JX4">
        <v>3</v>
      </c>
      <c r="JY4" s="50" t="s">
        <v>932</v>
      </c>
      <c r="JZ4">
        <v>1</v>
      </c>
      <c r="KA4" s="50" t="s">
        <v>217</v>
      </c>
      <c r="KB4">
        <v>3</v>
      </c>
    </row>
    <row r="5" spans="1:288">
      <c r="A5" t="s">
        <v>491</v>
      </c>
      <c r="B5" t="s">
        <v>950</v>
      </c>
      <c r="C5" s="50" t="s">
        <v>167</v>
      </c>
      <c r="D5">
        <v>4</v>
      </c>
      <c r="E5" s="50" t="s">
        <v>315</v>
      </c>
      <c r="F5">
        <v>288</v>
      </c>
      <c r="I5" s="50" t="s">
        <v>395</v>
      </c>
      <c r="J5">
        <v>10</v>
      </c>
      <c r="K5" s="50" t="s">
        <v>136</v>
      </c>
      <c r="L5">
        <v>8</v>
      </c>
      <c r="M5" s="50" t="s">
        <v>300</v>
      </c>
      <c r="N5">
        <v>21</v>
      </c>
      <c r="O5" s="50" t="s">
        <v>399</v>
      </c>
      <c r="P5">
        <v>12</v>
      </c>
      <c r="Q5" s="50" t="s">
        <v>218</v>
      </c>
      <c r="R5">
        <v>4</v>
      </c>
      <c r="S5" s="50" t="s">
        <v>152</v>
      </c>
      <c r="T5">
        <v>8</v>
      </c>
      <c r="U5" s="50" t="s">
        <v>413</v>
      </c>
      <c r="V5">
        <v>4</v>
      </c>
      <c r="W5" s="50" t="s">
        <v>167</v>
      </c>
      <c r="X5">
        <v>4</v>
      </c>
      <c r="Y5" s="50" t="s">
        <v>315</v>
      </c>
      <c r="Z5">
        <v>288</v>
      </c>
      <c r="AC5" s="50" t="s">
        <v>395</v>
      </c>
      <c r="AD5">
        <v>10</v>
      </c>
      <c r="AG5" s="50" t="s">
        <v>136</v>
      </c>
      <c r="AH5">
        <v>8</v>
      </c>
      <c r="AI5" s="50" t="s">
        <v>300</v>
      </c>
      <c r="AJ5">
        <v>21</v>
      </c>
      <c r="AK5" s="50" t="s">
        <v>399</v>
      </c>
      <c r="AL5">
        <v>12</v>
      </c>
      <c r="AM5" s="50" t="s">
        <v>218</v>
      </c>
      <c r="AN5">
        <v>4</v>
      </c>
      <c r="AO5" s="50" t="s">
        <v>152</v>
      </c>
      <c r="AP5">
        <v>8</v>
      </c>
      <c r="AQ5" s="50" t="s">
        <v>167</v>
      </c>
      <c r="AR5">
        <v>4</v>
      </c>
      <c r="AS5" s="50" t="s">
        <v>315</v>
      </c>
      <c r="AT5">
        <v>288</v>
      </c>
      <c r="AW5" s="50" t="s">
        <v>395</v>
      </c>
      <c r="AX5">
        <v>10</v>
      </c>
      <c r="BA5" s="50" t="s">
        <v>136</v>
      </c>
      <c r="BB5">
        <v>8</v>
      </c>
      <c r="BC5" s="50" t="s">
        <v>300</v>
      </c>
      <c r="BD5">
        <v>21</v>
      </c>
      <c r="BE5" s="50" t="s">
        <v>399</v>
      </c>
      <c r="BF5">
        <v>12</v>
      </c>
      <c r="BG5" s="50" t="s">
        <v>218</v>
      </c>
      <c r="BH5">
        <v>4</v>
      </c>
      <c r="BI5" s="50" t="s">
        <v>152</v>
      </c>
      <c r="BJ5">
        <v>8</v>
      </c>
      <c r="BK5" s="50" t="s">
        <v>438</v>
      </c>
      <c r="BL5">
        <v>4</v>
      </c>
      <c r="BO5" s="50" t="s">
        <v>447</v>
      </c>
      <c r="BP5">
        <v>24</v>
      </c>
      <c r="BQ5" s="50" t="s">
        <v>167</v>
      </c>
      <c r="BR5">
        <v>4</v>
      </c>
      <c r="BS5" s="50" t="s">
        <v>315</v>
      </c>
      <c r="BT5">
        <v>288</v>
      </c>
      <c r="BW5" s="50" t="s">
        <v>395</v>
      </c>
      <c r="BX5">
        <v>10</v>
      </c>
      <c r="CA5" s="50" t="s">
        <v>136</v>
      </c>
      <c r="CB5">
        <v>8</v>
      </c>
      <c r="CC5" s="50" t="s">
        <v>300</v>
      </c>
      <c r="CD5">
        <v>21</v>
      </c>
      <c r="CE5" s="50" t="s">
        <v>438</v>
      </c>
      <c r="CF5">
        <v>4</v>
      </c>
      <c r="CG5" s="50" t="s">
        <v>217</v>
      </c>
      <c r="CH5">
        <v>38</v>
      </c>
      <c r="CK5" s="50" t="s">
        <v>399</v>
      </c>
      <c r="CL5">
        <v>12</v>
      </c>
      <c r="CM5" s="50" t="s">
        <v>217</v>
      </c>
      <c r="CN5">
        <v>3</v>
      </c>
      <c r="CO5" s="50" t="s">
        <v>167</v>
      </c>
      <c r="CP5">
        <v>4</v>
      </c>
      <c r="CQ5" s="50" t="s">
        <v>315</v>
      </c>
      <c r="CR5">
        <v>288</v>
      </c>
      <c r="CU5" s="50" t="s">
        <v>395</v>
      </c>
      <c r="CV5">
        <v>10</v>
      </c>
      <c r="CY5" s="50" t="s">
        <v>136</v>
      </c>
      <c r="CZ5">
        <v>8</v>
      </c>
      <c r="DA5" s="50" t="s">
        <v>300</v>
      </c>
      <c r="DB5">
        <v>21</v>
      </c>
      <c r="DC5" s="50" t="s">
        <v>438</v>
      </c>
      <c r="DD5">
        <v>4</v>
      </c>
      <c r="DE5" s="50" t="s">
        <v>217</v>
      </c>
      <c r="DF5">
        <v>38</v>
      </c>
      <c r="DI5" s="50" t="s">
        <v>399</v>
      </c>
      <c r="DJ5">
        <v>12</v>
      </c>
      <c r="DK5" s="50" t="s">
        <v>218</v>
      </c>
      <c r="DL5">
        <v>4</v>
      </c>
      <c r="DO5" s="50" t="s">
        <v>479</v>
      </c>
      <c r="DP5">
        <v>4</v>
      </c>
      <c r="DQ5" s="50" t="s">
        <v>483</v>
      </c>
      <c r="DR5">
        <v>4</v>
      </c>
      <c r="DU5" s="50" t="s">
        <v>504</v>
      </c>
      <c r="DV5">
        <v>15</v>
      </c>
      <c r="DW5" s="50" t="s">
        <v>546</v>
      </c>
      <c r="DX5">
        <v>4</v>
      </c>
      <c r="DY5" s="50" t="s">
        <v>167</v>
      </c>
      <c r="DZ5">
        <v>4</v>
      </c>
      <c r="EA5" s="50" t="s">
        <v>836</v>
      </c>
      <c r="EB5">
        <v>201</v>
      </c>
      <c r="EI5" s="50" t="s">
        <v>136</v>
      </c>
      <c r="EJ5">
        <v>4</v>
      </c>
      <c r="EK5" s="50" t="s">
        <v>661</v>
      </c>
      <c r="EL5">
        <v>13</v>
      </c>
      <c r="EM5" s="50" t="s">
        <v>651</v>
      </c>
      <c r="EN5">
        <v>9</v>
      </c>
      <c r="EO5" s="50" t="s">
        <v>447</v>
      </c>
      <c r="EP5">
        <v>4</v>
      </c>
      <c r="ES5" s="50" t="s">
        <v>677</v>
      </c>
      <c r="ET5">
        <v>7</v>
      </c>
      <c r="EU5" s="50" t="s">
        <v>666</v>
      </c>
      <c r="EV5">
        <v>6</v>
      </c>
      <c r="FA5" s="50" t="s">
        <v>220</v>
      </c>
      <c r="FB5">
        <v>4</v>
      </c>
      <c r="FC5" s="50" t="s">
        <v>218</v>
      </c>
      <c r="FD5">
        <v>4</v>
      </c>
      <c r="FE5" s="50" t="s">
        <v>167</v>
      </c>
      <c r="FF5">
        <v>4</v>
      </c>
      <c r="FG5" s="50" t="s">
        <v>836</v>
      </c>
      <c r="FH5">
        <v>201</v>
      </c>
      <c r="FO5" s="50" t="s">
        <v>136</v>
      </c>
      <c r="FP5">
        <v>4</v>
      </c>
      <c r="FQ5" s="50" t="s">
        <v>661</v>
      </c>
      <c r="FR5">
        <v>13</v>
      </c>
      <c r="FS5" s="50" t="s">
        <v>651</v>
      </c>
      <c r="FT5">
        <v>9</v>
      </c>
      <c r="FU5" s="50" t="s">
        <v>447</v>
      </c>
      <c r="FV5">
        <v>4</v>
      </c>
      <c r="FY5" s="50" t="s">
        <v>677</v>
      </c>
      <c r="FZ5">
        <v>7</v>
      </c>
      <c r="GA5" s="50" t="s">
        <v>666</v>
      </c>
      <c r="GB5">
        <v>6</v>
      </c>
      <c r="GG5" s="50" t="s">
        <v>220</v>
      </c>
      <c r="GH5">
        <v>4</v>
      </c>
      <c r="GI5" s="50" t="s">
        <v>218</v>
      </c>
      <c r="GJ5">
        <v>4</v>
      </c>
      <c r="GK5" s="50" t="s">
        <v>167</v>
      </c>
      <c r="GL5">
        <v>4</v>
      </c>
      <c r="GM5" s="50" t="s">
        <v>836</v>
      </c>
      <c r="GN5">
        <v>201</v>
      </c>
      <c r="GU5" s="50" t="s">
        <v>136</v>
      </c>
      <c r="GV5">
        <v>4</v>
      </c>
      <c r="GW5" s="50" t="s">
        <v>661</v>
      </c>
      <c r="GX5">
        <v>13</v>
      </c>
      <c r="GY5" s="50" t="s">
        <v>651</v>
      </c>
      <c r="GZ5">
        <v>9</v>
      </c>
      <c r="HA5" s="50" t="s">
        <v>677</v>
      </c>
      <c r="HB5">
        <v>7</v>
      </c>
      <c r="HC5" s="50" t="s">
        <v>666</v>
      </c>
      <c r="HD5">
        <v>6</v>
      </c>
      <c r="HI5" s="50" t="s">
        <v>447</v>
      </c>
      <c r="HJ5">
        <v>4</v>
      </c>
      <c r="HM5" s="50" t="s">
        <v>220</v>
      </c>
      <c r="HN5">
        <v>4</v>
      </c>
      <c r="HO5" s="50" t="s">
        <v>218</v>
      </c>
      <c r="HP5">
        <v>4</v>
      </c>
      <c r="HQ5" s="50" t="s">
        <v>167</v>
      </c>
      <c r="HR5">
        <v>4</v>
      </c>
      <c r="HS5" s="50" t="s">
        <v>836</v>
      </c>
      <c r="HT5">
        <v>201</v>
      </c>
      <c r="IA5" s="50" t="s">
        <v>136</v>
      </c>
      <c r="IB5">
        <v>4</v>
      </c>
      <c r="IC5" s="50" t="s">
        <v>661</v>
      </c>
      <c r="ID5">
        <v>13</v>
      </c>
      <c r="IE5" s="50" t="s">
        <v>651</v>
      </c>
      <c r="IF5">
        <v>9</v>
      </c>
      <c r="IG5" s="50" t="s">
        <v>677</v>
      </c>
      <c r="IH5">
        <v>7</v>
      </c>
      <c r="II5" s="50" t="s">
        <v>666</v>
      </c>
      <c r="IJ5">
        <v>6</v>
      </c>
      <c r="IO5" s="50" t="s">
        <v>447</v>
      </c>
      <c r="IP5">
        <v>4</v>
      </c>
      <c r="IS5" s="50" t="s">
        <v>220</v>
      </c>
      <c r="IT5">
        <v>4</v>
      </c>
      <c r="IU5" s="50" t="s">
        <v>218</v>
      </c>
      <c r="IV5">
        <v>4</v>
      </c>
      <c r="IW5" s="50" t="s">
        <v>167</v>
      </c>
      <c r="IX5">
        <v>4</v>
      </c>
      <c r="IY5" s="50" t="s">
        <v>836</v>
      </c>
      <c r="IZ5">
        <v>201</v>
      </c>
      <c r="JG5" s="50" t="s">
        <v>136</v>
      </c>
      <c r="JH5">
        <v>4</v>
      </c>
      <c r="JI5" s="50" t="s">
        <v>661</v>
      </c>
      <c r="JJ5">
        <v>13</v>
      </c>
      <c r="JK5" s="50" t="s">
        <v>651</v>
      </c>
      <c r="JL5">
        <v>9</v>
      </c>
      <c r="JM5" s="50" t="s">
        <v>677</v>
      </c>
      <c r="JN5">
        <v>7</v>
      </c>
      <c r="JO5" s="50" t="s">
        <v>666</v>
      </c>
      <c r="JP5">
        <v>6</v>
      </c>
      <c r="JU5" s="50" t="s">
        <v>447</v>
      </c>
      <c r="JV5">
        <v>4</v>
      </c>
      <c r="JY5" s="50" t="s">
        <v>933</v>
      </c>
      <c r="JZ5">
        <v>2</v>
      </c>
      <c r="KA5" s="50" t="s">
        <v>218</v>
      </c>
      <c r="KB5">
        <v>4</v>
      </c>
    </row>
    <row r="6" spans="1:288">
      <c r="A6" t="s">
        <v>492</v>
      </c>
      <c r="B6" t="s">
        <v>948</v>
      </c>
      <c r="C6" s="50" t="s">
        <v>168</v>
      </c>
      <c r="D6">
        <v>5</v>
      </c>
      <c r="E6" s="50" t="s">
        <v>316</v>
      </c>
      <c r="F6">
        <v>289</v>
      </c>
      <c r="I6" s="50" t="s">
        <v>295</v>
      </c>
      <c r="J6">
        <v>6</v>
      </c>
      <c r="M6" s="50" t="s">
        <v>382</v>
      </c>
      <c r="N6">
        <v>17</v>
      </c>
      <c r="O6" s="50" t="s">
        <v>400</v>
      </c>
      <c r="P6">
        <v>15</v>
      </c>
      <c r="Q6" s="50" t="s">
        <v>219</v>
      </c>
      <c r="R6">
        <v>5</v>
      </c>
      <c r="S6" s="50" t="s">
        <v>409</v>
      </c>
      <c r="T6">
        <v>6</v>
      </c>
      <c r="U6" s="50" t="s">
        <v>414</v>
      </c>
      <c r="V6">
        <v>5</v>
      </c>
      <c r="W6" s="50" t="s">
        <v>168</v>
      </c>
      <c r="X6">
        <v>5</v>
      </c>
      <c r="Y6" s="50" t="s">
        <v>316</v>
      </c>
      <c r="Z6">
        <v>289</v>
      </c>
      <c r="AC6" s="50" t="s">
        <v>295</v>
      </c>
      <c r="AD6">
        <v>6</v>
      </c>
      <c r="AI6" s="50" t="s">
        <v>382</v>
      </c>
      <c r="AJ6">
        <v>17</v>
      </c>
      <c r="AK6" s="50" t="s">
        <v>400</v>
      </c>
      <c r="AL6">
        <v>15</v>
      </c>
      <c r="AM6" s="50" t="s">
        <v>219</v>
      </c>
      <c r="AN6">
        <v>5</v>
      </c>
      <c r="AO6" s="50" t="s">
        <v>409</v>
      </c>
      <c r="AP6">
        <v>6</v>
      </c>
      <c r="AQ6" s="50" t="s">
        <v>168</v>
      </c>
      <c r="AR6">
        <v>5</v>
      </c>
      <c r="AS6" s="50" t="s">
        <v>316</v>
      </c>
      <c r="AT6">
        <v>289</v>
      </c>
      <c r="AW6" s="50" t="s">
        <v>295</v>
      </c>
      <c r="AX6">
        <v>6</v>
      </c>
      <c r="BC6" s="50" t="s">
        <v>382</v>
      </c>
      <c r="BD6">
        <v>17</v>
      </c>
      <c r="BE6" s="50" t="s">
        <v>400</v>
      </c>
      <c r="BF6">
        <v>15</v>
      </c>
      <c r="BG6" s="50" t="s">
        <v>219</v>
      </c>
      <c r="BH6">
        <v>5</v>
      </c>
      <c r="BI6" s="50" t="s">
        <v>409</v>
      </c>
      <c r="BJ6">
        <v>6</v>
      </c>
      <c r="BK6" s="50" t="s">
        <v>297</v>
      </c>
      <c r="BL6">
        <v>5</v>
      </c>
      <c r="BO6" s="50" t="s">
        <v>448</v>
      </c>
      <c r="BP6">
        <v>25</v>
      </c>
      <c r="BQ6" s="50" t="s">
        <v>168</v>
      </c>
      <c r="BR6">
        <v>5</v>
      </c>
      <c r="BS6" s="50" t="s">
        <v>316</v>
      </c>
      <c r="BT6">
        <v>289</v>
      </c>
      <c r="BW6" s="50" t="s">
        <v>295</v>
      </c>
      <c r="BX6">
        <v>6</v>
      </c>
      <c r="CC6" s="50" t="s">
        <v>382</v>
      </c>
      <c r="CD6">
        <v>17</v>
      </c>
      <c r="CE6" s="50" t="s">
        <v>297</v>
      </c>
      <c r="CF6">
        <v>5</v>
      </c>
      <c r="CG6" s="50" t="s">
        <v>218</v>
      </c>
      <c r="CH6">
        <v>39</v>
      </c>
      <c r="CK6" s="50" t="s">
        <v>400</v>
      </c>
      <c r="CL6">
        <v>15</v>
      </c>
      <c r="CM6" s="50" t="s">
        <v>218</v>
      </c>
      <c r="CN6">
        <v>4</v>
      </c>
      <c r="CO6" s="50" t="s">
        <v>168</v>
      </c>
      <c r="CP6">
        <v>5</v>
      </c>
      <c r="CQ6" s="50" t="s">
        <v>316</v>
      </c>
      <c r="CR6">
        <v>289</v>
      </c>
      <c r="CU6" s="50" t="s">
        <v>295</v>
      </c>
      <c r="CV6">
        <v>6</v>
      </c>
      <c r="DA6" s="50" t="s">
        <v>382</v>
      </c>
      <c r="DB6">
        <v>17</v>
      </c>
      <c r="DC6" s="50" t="s">
        <v>297</v>
      </c>
      <c r="DD6">
        <v>5</v>
      </c>
      <c r="DE6" s="50" t="s">
        <v>218</v>
      </c>
      <c r="DF6">
        <v>39</v>
      </c>
      <c r="DI6" s="50" t="s">
        <v>400</v>
      </c>
      <c r="DJ6">
        <v>15</v>
      </c>
      <c r="DK6" s="50" t="s">
        <v>219</v>
      </c>
      <c r="DL6">
        <v>5</v>
      </c>
      <c r="DQ6" s="50" t="s">
        <v>484</v>
      </c>
      <c r="DR6">
        <v>5</v>
      </c>
      <c r="DU6" s="50" t="s">
        <v>505</v>
      </c>
      <c r="DV6">
        <v>9</v>
      </c>
      <c r="DW6" s="50" t="s">
        <v>547</v>
      </c>
      <c r="DX6">
        <v>5</v>
      </c>
      <c r="DY6" s="50" t="s">
        <v>168</v>
      </c>
      <c r="DZ6">
        <v>5</v>
      </c>
      <c r="EA6" s="50" t="s">
        <v>837</v>
      </c>
      <c r="EB6">
        <v>202</v>
      </c>
      <c r="EI6" s="50" t="s">
        <v>692</v>
      </c>
      <c r="EJ6">
        <v>5</v>
      </c>
      <c r="EM6" s="50" t="s">
        <v>652</v>
      </c>
      <c r="EN6">
        <v>10</v>
      </c>
      <c r="EO6" s="50" t="s">
        <v>448</v>
      </c>
      <c r="EP6">
        <v>5</v>
      </c>
      <c r="ES6" s="50" t="s">
        <v>679</v>
      </c>
      <c r="ET6">
        <v>8</v>
      </c>
      <c r="EU6" s="50" t="s">
        <v>665</v>
      </c>
      <c r="EV6">
        <v>7</v>
      </c>
      <c r="FC6" s="50" t="s">
        <v>219</v>
      </c>
      <c r="FD6">
        <v>5</v>
      </c>
      <c r="FE6" s="50" t="s">
        <v>168</v>
      </c>
      <c r="FF6">
        <v>5</v>
      </c>
      <c r="FG6" s="50" t="s">
        <v>837</v>
      </c>
      <c r="FH6">
        <v>202</v>
      </c>
      <c r="FO6" s="50" t="s">
        <v>692</v>
      </c>
      <c r="FP6">
        <v>5</v>
      </c>
      <c r="FS6" s="50" t="s">
        <v>652</v>
      </c>
      <c r="FT6">
        <v>10</v>
      </c>
      <c r="FU6" s="50" t="s">
        <v>448</v>
      </c>
      <c r="FV6">
        <v>5</v>
      </c>
      <c r="FY6" s="50" t="s">
        <v>679</v>
      </c>
      <c r="FZ6">
        <v>8</v>
      </c>
      <c r="GA6" s="50" t="s">
        <v>665</v>
      </c>
      <c r="GB6">
        <v>7</v>
      </c>
      <c r="GI6" s="50" t="s">
        <v>219</v>
      </c>
      <c r="GJ6">
        <v>5</v>
      </c>
      <c r="GK6" s="50" t="s">
        <v>168</v>
      </c>
      <c r="GL6">
        <v>5</v>
      </c>
      <c r="GM6" s="50" t="s">
        <v>837</v>
      </c>
      <c r="GN6">
        <v>202</v>
      </c>
      <c r="GU6" s="50" t="s">
        <v>692</v>
      </c>
      <c r="GV6">
        <v>5</v>
      </c>
      <c r="GY6" s="50" t="s">
        <v>652</v>
      </c>
      <c r="GZ6">
        <v>10</v>
      </c>
      <c r="HA6" s="50" t="s">
        <v>679</v>
      </c>
      <c r="HB6">
        <v>8</v>
      </c>
      <c r="HC6" s="50" t="s">
        <v>665</v>
      </c>
      <c r="HD6">
        <v>7</v>
      </c>
      <c r="HI6" s="50" t="s">
        <v>448</v>
      </c>
      <c r="HJ6">
        <v>5</v>
      </c>
      <c r="HO6" s="50" t="s">
        <v>219</v>
      </c>
      <c r="HP6">
        <v>5</v>
      </c>
      <c r="HQ6" s="50" t="s">
        <v>168</v>
      </c>
      <c r="HR6">
        <v>5</v>
      </c>
      <c r="HS6" s="50" t="s">
        <v>837</v>
      </c>
      <c r="HT6">
        <v>202</v>
      </c>
      <c r="IA6" s="50" t="s">
        <v>692</v>
      </c>
      <c r="IB6">
        <v>5</v>
      </c>
      <c r="IE6" s="50" t="s">
        <v>652</v>
      </c>
      <c r="IF6">
        <v>10</v>
      </c>
      <c r="IG6" s="50" t="s">
        <v>679</v>
      </c>
      <c r="IH6">
        <v>8</v>
      </c>
      <c r="II6" s="50" t="s">
        <v>665</v>
      </c>
      <c r="IJ6">
        <v>7</v>
      </c>
      <c r="IO6" s="50" t="s">
        <v>448</v>
      </c>
      <c r="IP6">
        <v>5</v>
      </c>
      <c r="IU6" s="50" t="s">
        <v>219</v>
      </c>
      <c r="IV6">
        <v>5</v>
      </c>
      <c r="IW6" s="50" t="s">
        <v>168</v>
      </c>
      <c r="IX6">
        <v>5</v>
      </c>
      <c r="IY6" s="50" t="s">
        <v>837</v>
      </c>
      <c r="IZ6">
        <v>202</v>
      </c>
      <c r="JG6" s="50" t="s">
        <v>692</v>
      </c>
      <c r="JH6">
        <v>5</v>
      </c>
      <c r="JK6" s="50" t="s">
        <v>652</v>
      </c>
      <c r="JL6">
        <v>10</v>
      </c>
      <c r="JM6" s="50" t="s">
        <v>679</v>
      </c>
      <c r="JN6">
        <v>8</v>
      </c>
      <c r="JO6" s="50" t="s">
        <v>665</v>
      </c>
      <c r="JP6">
        <v>7</v>
      </c>
      <c r="JU6" s="50" t="s">
        <v>448</v>
      </c>
      <c r="JV6">
        <v>5</v>
      </c>
      <c r="JY6" s="50" t="s">
        <v>934</v>
      </c>
      <c r="JZ6">
        <v>3</v>
      </c>
      <c r="KA6" s="50" t="s">
        <v>219</v>
      </c>
      <c r="KB6">
        <v>5</v>
      </c>
    </row>
    <row r="7" spans="1:288">
      <c r="A7" t="s">
        <v>493</v>
      </c>
      <c r="B7" t="s">
        <v>951</v>
      </c>
      <c r="C7" s="50" t="s">
        <v>169</v>
      </c>
      <c r="D7">
        <v>6</v>
      </c>
      <c r="E7" s="50" t="s">
        <v>317</v>
      </c>
      <c r="F7">
        <v>290</v>
      </c>
      <c r="I7" s="50" t="s">
        <v>390</v>
      </c>
      <c r="J7">
        <v>15</v>
      </c>
      <c r="M7" s="50" t="s">
        <v>302</v>
      </c>
      <c r="N7">
        <v>23</v>
      </c>
      <c r="O7" s="50" t="s">
        <v>401</v>
      </c>
      <c r="P7">
        <v>1</v>
      </c>
      <c r="Q7" s="50" t="s">
        <v>351</v>
      </c>
      <c r="R7">
        <v>6</v>
      </c>
      <c r="U7" s="50" t="s">
        <v>415</v>
      </c>
      <c r="V7">
        <v>11</v>
      </c>
      <c r="W7" s="50" t="s">
        <v>169</v>
      </c>
      <c r="X7">
        <v>6</v>
      </c>
      <c r="Y7" s="50" t="s">
        <v>317</v>
      </c>
      <c r="Z7">
        <v>290</v>
      </c>
      <c r="AC7" s="50" t="s">
        <v>390</v>
      </c>
      <c r="AD7">
        <v>15</v>
      </c>
      <c r="AI7" s="50" t="s">
        <v>302</v>
      </c>
      <c r="AJ7">
        <v>23</v>
      </c>
      <c r="AK7" s="50" t="s">
        <v>401</v>
      </c>
      <c r="AL7">
        <v>1</v>
      </c>
      <c r="AM7" s="50" t="s">
        <v>351</v>
      </c>
      <c r="AN7">
        <v>6</v>
      </c>
      <c r="AQ7" s="50" t="s">
        <v>169</v>
      </c>
      <c r="AR7">
        <v>6</v>
      </c>
      <c r="AS7" s="50" t="s">
        <v>317</v>
      </c>
      <c r="AT7">
        <v>290</v>
      </c>
      <c r="AW7" s="50" t="s">
        <v>390</v>
      </c>
      <c r="AX7">
        <v>15</v>
      </c>
      <c r="BC7" s="50" t="s">
        <v>302</v>
      </c>
      <c r="BD7">
        <v>23</v>
      </c>
      <c r="BE7" s="50" t="s">
        <v>401</v>
      </c>
      <c r="BF7">
        <v>1</v>
      </c>
      <c r="BG7" s="50" t="s">
        <v>351</v>
      </c>
      <c r="BH7">
        <v>6</v>
      </c>
      <c r="BK7" s="50" t="s">
        <v>439</v>
      </c>
      <c r="BL7">
        <v>6</v>
      </c>
      <c r="BO7" s="50" t="s">
        <v>449</v>
      </c>
      <c r="BP7">
        <v>26</v>
      </c>
      <c r="BQ7" s="50" t="s">
        <v>169</v>
      </c>
      <c r="BR7">
        <v>6</v>
      </c>
      <c r="BS7" s="50" t="s">
        <v>317</v>
      </c>
      <c r="BT7">
        <v>290</v>
      </c>
      <c r="BW7" s="50" t="s">
        <v>390</v>
      </c>
      <c r="BX7">
        <v>15</v>
      </c>
      <c r="CC7" s="50" t="s">
        <v>302</v>
      </c>
      <c r="CD7">
        <v>23</v>
      </c>
      <c r="CE7" s="50" t="s">
        <v>439</v>
      </c>
      <c r="CF7">
        <v>6</v>
      </c>
      <c r="CG7" s="50" t="s">
        <v>219</v>
      </c>
      <c r="CH7">
        <v>40</v>
      </c>
      <c r="CK7" s="50" t="s">
        <v>401</v>
      </c>
      <c r="CL7">
        <v>1</v>
      </c>
      <c r="CM7" s="50" t="s">
        <v>219</v>
      </c>
      <c r="CN7">
        <v>5</v>
      </c>
      <c r="CO7" s="50" t="s">
        <v>169</v>
      </c>
      <c r="CP7">
        <v>6</v>
      </c>
      <c r="CQ7" s="50" t="s">
        <v>317</v>
      </c>
      <c r="CR7">
        <v>290</v>
      </c>
      <c r="CU7" s="50" t="s">
        <v>390</v>
      </c>
      <c r="CV7">
        <v>15</v>
      </c>
      <c r="DA7" s="50" t="s">
        <v>302</v>
      </c>
      <c r="DB7">
        <v>23</v>
      </c>
      <c r="DC7" s="50" t="s">
        <v>439</v>
      </c>
      <c r="DD7">
        <v>6</v>
      </c>
      <c r="DE7" s="50" t="s">
        <v>219</v>
      </c>
      <c r="DF7">
        <v>40</v>
      </c>
      <c r="DI7" s="50" t="s">
        <v>401</v>
      </c>
      <c r="DJ7">
        <v>1</v>
      </c>
      <c r="DK7" s="50" t="s">
        <v>351</v>
      </c>
      <c r="DL7">
        <v>6</v>
      </c>
      <c r="DQ7" s="50" t="s">
        <v>485</v>
      </c>
      <c r="DR7">
        <v>6</v>
      </c>
      <c r="DU7" s="50" t="s">
        <v>506</v>
      </c>
      <c r="DV7">
        <v>14</v>
      </c>
      <c r="DW7" s="50" t="s">
        <v>548</v>
      </c>
      <c r="DX7">
        <v>6</v>
      </c>
      <c r="DY7" s="50" t="s">
        <v>169</v>
      </c>
      <c r="DZ7">
        <v>6</v>
      </c>
      <c r="EA7" s="50" t="s">
        <v>838</v>
      </c>
      <c r="EB7">
        <v>203</v>
      </c>
      <c r="EM7" s="50" t="s">
        <v>653</v>
      </c>
      <c r="EN7">
        <v>6</v>
      </c>
      <c r="EO7" s="50" t="s">
        <v>449</v>
      </c>
      <c r="EP7">
        <v>6</v>
      </c>
      <c r="ES7" s="50" t="s">
        <v>680</v>
      </c>
      <c r="ET7">
        <v>9</v>
      </c>
      <c r="EU7" s="50" t="s">
        <v>683</v>
      </c>
      <c r="EV7">
        <v>8</v>
      </c>
      <c r="FC7" s="50" t="s">
        <v>351</v>
      </c>
      <c r="FD7">
        <v>6</v>
      </c>
      <c r="FE7" s="50" t="s">
        <v>169</v>
      </c>
      <c r="FF7">
        <v>6</v>
      </c>
      <c r="FG7" s="50" t="s">
        <v>838</v>
      </c>
      <c r="FH7">
        <v>203</v>
      </c>
      <c r="FS7" s="50" t="s">
        <v>653</v>
      </c>
      <c r="FT7">
        <v>6</v>
      </c>
      <c r="FU7" s="50" t="s">
        <v>449</v>
      </c>
      <c r="FV7">
        <v>6</v>
      </c>
      <c r="FY7" s="50" t="s">
        <v>680</v>
      </c>
      <c r="FZ7">
        <v>9</v>
      </c>
      <c r="GA7" s="50" t="s">
        <v>683</v>
      </c>
      <c r="GB7">
        <v>8</v>
      </c>
      <c r="GI7" s="50" t="s">
        <v>351</v>
      </c>
      <c r="GJ7">
        <v>6</v>
      </c>
      <c r="GK7" s="50" t="s">
        <v>169</v>
      </c>
      <c r="GL7">
        <v>6</v>
      </c>
      <c r="GM7" s="50" t="s">
        <v>838</v>
      </c>
      <c r="GN7">
        <v>203</v>
      </c>
      <c r="GY7" s="50" t="s">
        <v>653</v>
      </c>
      <c r="GZ7">
        <v>6</v>
      </c>
      <c r="HA7" s="50" t="s">
        <v>680</v>
      </c>
      <c r="HB7">
        <v>9</v>
      </c>
      <c r="HC7" s="50" t="s">
        <v>683</v>
      </c>
      <c r="HD7">
        <v>8</v>
      </c>
      <c r="HI7" s="50" t="s">
        <v>449</v>
      </c>
      <c r="HJ7">
        <v>6</v>
      </c>
      <c r="HO7" s="50" t="s">
        <v>351</v>
      </c>
      <c r="HP7">
        <v>6</v>
      </c>
      <c r="HQ7" s="50" t="s">
        <v>169</v>
      </c>
      <c r="HR7">
        <v>6</v>
      </c>
      <c r="HS7" s="50" t="s">
        <v>838</v>
      </c>
      <c r="HT7">
        <v>203</v>
      </c>
      <c r="IE7" s="50" t="s">
        <v>653</v>
      </c>
      <c r="IF7">
        <v>6</v>
      </c>
      <c r="IG7" s="50" t="s">
        <v>680</v>
      </c>
      <c r="IH7">
        <v>9</v>
      </c>
      <c r="II7" s="50" t="s">
        <v>683</v>
      </c>
      <c r="IJ7">
        <v>8</v>
      </c>
      <c r="IO7" s="50" t="s">
        <v>449</v>
      </c>
      <c r="IP7">
        <v>6</v>
      </c>
      <c r="IU7" s="50" t="s">
        <v>351</v>
      </c>
      <c r="IV7">
        <v>6</v>
      </c>
      <c r="IW7" s="50" t="s">
        <v>169</v>
      </c>
      <c r="IX7">
        <v>6</v>
      </c>
      <c r="IY7" s="50" t="s">
        <v>838</v>
      </c>
      <c r="IZ7">
        <v>203</v>
      </c>
      <c r="JK7" s="50" t="s">
        <v>653</v>
      </c>
      <c r="JL7">
        <v>6</v>
      </c>
      <c r="JM7" s="50" t="s">
        <v>680</v>
      </c>
      <c r="JN7">
        <v>9</v>
      </c>
      <c r="JO7" s="50" t="s">
        <v>683</v>
      </c>
      <c r="JP7">
        <v>8</v>
      </c>
      <c r="JU7" s="50" t="s">
        <v>449</v>
      </c>
      <c r="JV7">
        <v>6</v>
      </c>
      <c r="JY7" s="50" t="s">
        <v>969</v>
      </c>
      <c r="JZ7">
        <v>7</v>
      </c>
      <c r="KA7" s="50" t="s">
        <v>351</v>
      </c>
      <c r="KB7">
        <v>6</v>
      </c>
    </row>
    <row r="8" spans="1:288">
      <c r="A8" t="s">
        <v>494</v>
      </c>
      <c r="B8" t="s">
        <v>945</v>
      </c>
      <c r="C8" s="50" t="s">
        <v>170</v>
      </c>
      <c r="D8">
        <v>7</v>
      </c>
      <c r="E8" s="50" t="s">
        <v>318</v>
      </c>
      <c r="F8">
        <v>291</v>
      </c>
      <c r="I8" s="50" t="s">
        <v>296</v>
      </c>
      <c r="J8">
        <v>14</v>
      </c>
      <c r="M8" s="50" t="s">
        <v>301</v>
      </c>
      <c r="N8">
        <v>22</v>
      </c>
      <c r="O8" s="50" t="s">
        <v>402</v>
      </c>
      <c r="P8">
        <v>14</v>
      </c>
      <c r="U8" s="50" t="s">
        <v>416</v>
      </c>
      <c r="V8">
        <v>12</v>
      </c>
      <c r="W8" s="50" t="s">
        <v>170</v>
      </c>
      <c r="X8">
        <v>7</v>
      </c>
      <c r="Y8" s="50" t="s">
        <v>318</v>
      </c>
      <c r="Z8">
        <v>291</v>
      </c>
      <c r="AC8" s="50" t="s">
        <v>296</v>
      </c>
      <c r="AD8">
        <v>14</v>
      </c>
      <c r="AI8" s="50" t="s">
        <v>301</v>
      </c>
      <c r="AJ8">
        <v>22</v>
      </c>
      <c r="AK8" s="50" t="s">
        <v>402</v>
      </c>
      <c r="AL8">
        <v>14</v>
      </c>
      <c r="AQ8" s="50" t="s">
        <v>170</v>
      </c>
      <c r="AR8">
        <v>7</v>
      </c>
      <c r="AS8" s="50" t="s">
        <v>318</v>
      </c>
      <c r="AT8">
        <v>291</v>
      </c>
      <c r="AW8" s="50" t="s">
        <v>296</v>
      </c>
      <c r="AX8">
        <v>14</v>
      </c>
      <c r="BC8" s="50" t="s">
        <v>301</v>
      </c>
      <c r="BD8">
        <v>22</v>
      </c>
      <c r="BE8" s="50" t="s">
        <v>402</v>
      </c>
      <c r="BF8">
        <v>14</v>
      </c>
      <c r="BK8" s="50" t="s">
        <v>440</v>
      </c>
      <c r="BL8">
        <v>7</v>
      </c>
      <c r="BO8" s="50" t="s">
        <v>450</v>
      </c>
      <c r="BP8">
        <v>27</v>
      </c>
      <c r="BQ8" s="50" t="s">
        <v>170</v>
      </c>
      <c r="BR8">
        <v>7</v>
      </c>
      <c r="BS8" s="50" t="s">
        <v>318</v>
      </c>
      <c r="BT8">
        <v>291</v>
      </c>
      <c r="BW8" s="50" t="s">
        <v>296</v>
      </c>
      <c r="BX8">
        <v>14</v>
      </c>
      <c r="CC8" s="50" t="s">
        <v>301</v>
      </c>
      <c r="CD8">
        <v>22</v>
      </c>
      <c r="CE8" s="50" t="s">
        <v>440</v>
      </c>
      <c r="CF8">
        <v>7</v>
      </c>
      <c r="CG8" s="50" t="s">
        <v>351</v>
      </c>
      <c r="CH8">
        <v>36</v>
      </c>
      <c r="CK8" s="50" t="s">
        <v>402</v>
      </c>
      <c r="CL8">
        <v>14</v>
      </c>
      <c r="CM8" s="50" t="s">
        <v>351</v>
      </c>
      <c r="CN8">
        <v>6</v>
      </c>
      <c r="CO8" s="50" t="s">
        <v>170</v>
      </c>
      <c r="CP8">
        <v>7</v>
      </c>
      <c r="CQ8" s="50" t="s">
        <v>318</v>
      </c>
      <c r="CR8">
        <v>291</v>
      </c>
      <c r="CU8" s="50" t="s">
        <v>296</v>
      </c>
      <c r="CV8">
        <v>14</v>
      </c>
      <c r="DA8" s="50" t="s">
        <v>301</v>
      </c>
      <c r="DB8">
        <v>22</v>
      </c>
      <c r="DC8" s="50" t="s">
        <v>440</v>
      </c>
      <c r="DD8">
        <v>7</v>
      </c>
      <c r="DE8" s="50" t="s">
        <v>351</v>
      </c>
      <c r="DF8">
        <v>25</v>
      </c>
      <c r="DI8" s="50" t="s">
        <v>402</v>
      </c>
      <c r="DJ8">
        <v>14</v>
      </c>
      <c r="DQ8" s="50" t="s">
        <v>486</v>
      </c>
      <c r="DR8">
        <v>7</v>
      </c>
      <c r="DU8" s="50" t="s">
        <v>507</v>
      </c>
      <c r="DV8">
        <v>16</v>
      </c>
      <c r="DW8" s="50" t="s">
        <v>549</v>
      </c>
      <c r="DX8">
        <v>7</v>
      </c>
      <c r="DY8" s="50" t="s">
        <v>170</v>
      </c>
      <c r="DZ8">
        <v>7</v>
      </c>
      <c r="EA8" s="50" t="s">
        <v>839</v>
      </c>
      <c r="EB8">
        <v>204</v>
      </c>
      <c r="EO8" s="50" t="s">
        <v>450</v>
      </c>
      <c r="EP8">
        <v>7</v>
      </c>
      <c r="ES8" s="50" t="s">
        <v>681</v>
      </c>
      <c r="ET8">
        <v>10</v>
      </c>
      <c r="FE8" s="50" t="s">
        <v>170</v>
      </c>
      <c r="FF8">
        <v>7</v>
      </c>
      <c r="FG8" s="50" t="s">
        <v>839</v>
      </c>
      <c r="FH8">
        <v>204</v>
      </c>
      <c r="FU8" s="50" t="s">
        <v>450</v>
      </c>
      <c r="FV8">
        <v>7</v>
      </c>
      <c r="FY8" s="50" t="s">
        <v>681</v>
      </c>
      <c r="FZ8">
        <v>10</v>
      </c>
      <c r="GK8" s="50" t="s">
        <v>170</v>
      </c>
      <c r="GL8">
        <v>7</v>
      </c>
      <c r="GM8" s="50" t="s">
        <v>839</v>
      </c>
      <c r="GN8">
        <v>204</v>
      </c>
      <c r="HA8" s="50" t="s">
        <v>681</v>
      </c>
      <c r="HB8">
        <v>10</v>
      </c>
      <c r="HI8" s="50" t="s">
        <v>450</v>
      </c>
      <c r="HJ8">
        <v>7</v>
      </c>
      <c r="HQ8" s="50" t="s">
        <v>170</v>
      </c>
      <c r="HR8">
        <v>7</v>
      </c>
      <c r="HS8" s="50" t="s">
        <v>839</v>
      </c>
      <c r="HT8">
        <v>204</v>
      </c>
      <c r="IG8" s="50" t="s">
        <v>681</v>
      </c>
      <c r="IH8">
        <v>10</v>
      </c>
      <c r="IO8" s="50" t="s">
        <v>450</v>
      </c>
      <c r="IP8">
        <v>7</v>
      </c>
      <c r="IW8" s="50" t="s">
        <v>170</v>
      </c>
      <c r="IX8">
        <v>7</v>
      </c>
      <c r="IY8" s="50" t="s">
        <v>839</v>
      </c>
      <c r="IZ8">
        <v>204</v>
      </c>
      <c r="JM8" s="50" t="s">
        <v>681</v>
      </c>
      <c r="JN8">
        <v>10</v>
      </c>
      <c r="JU8" s="50" t="s">
        <v>450</v>
      </c>
      <c r="JV8">
        <v>7</v>
      </c>
      <c r="JY8" s="50" t="s">
        <v>970</v>
      </c>
      <c r="JZ8">
        <v>8</v>
      </c>
    </row>
    <row r="9" spans="1:288">
      <c r="A9" t="s">
        <v>495</v>
      </c>
      <c r="B9" t="s">
        <v>947</v>
      </c>
      <c r="C9" s="50" t="s">
        <v>171</v>
      </c>
      <c r="D9">
        <v>8</v>
      </c>
      <c r="E9" s="50" t="s">
        <v>319</v>
      </c>
      <c r="F9">
        <v>292</v>
      </c>
      <c r="O9" s="50" t="s">
        <v>403</v>
      </c>
      <c r="P9">
        <v>2</v>
      </c>
      <c r="U9" s="50" t="s">
        <v>417</v>
      </c>
      <c r="V9">
        <v>13</v>
      </c>
      <c r="W9" s="50" t="s">
        <v>171</v>
      </c>
      <c r="X9">
        <v>8</v>
      </c>
      <c r="Y9" s="50" t="s">
        <v>319</v>
      </c>
      <c r="Z9">
        <v>292</v>
      </c>
      <c r="AK9" s="50" t="s">
        <v>403</v>
      </c>
      <c r="AL9">
        <v>2</v>
      </c>
      <c r="AQ9" s="50" t="s">
        <v>171</v>
      </c>
      <c r="AR9">
        <v>8</v>
      </c>
      <c r="AS9" s="50" t="s">
        <v>319</v>
      </c>
      <c r="AT9">
        <v>292</v>
      </c>
      <c r="BC9" s="50" t="s">
        <v>426</v>
      </c>
      <c r="BD9">
        <v>18</v>
      </c>
      <c r="BE9" s="50" t="s">
        <v>403</v>
      </c>
      <c r="BF9">
        <v>2</v>
      </c>
      <c r="BO9" s="50" t="s">
        <v>451</v>
      </c>
      <c r="BP9">
        <v>28</v>
      </c>
      <c r="BQ9" s="50" t="s">
        <v>171</v>
      </c>
      <c r="BR9">
        <v>8</v>
      </c>
      <c r="BS9" s="50" t="s">
        <v>319</v>
      </c>
      <c r="BT9">
        <v>292</v>
      </c>
      <c r="CC9" s="50" t="s">
        <v>426</v>
      </c>
      <c r="CD9">
        <v>18</v>
      </c>
      <c r="CK9" s="50" t="s">
        <v>403</v>
      </c>
      <c r="CL9">
        <v>2</v>
      </c>
      <c r="CO9" s="50" t="s">
        <v>171</v>
      </c>
      <c r="CP9">
        <v>8</v>
      </c>
      <c r="CQ9" s="50" t="s">
        <v>319</v>
      </c>
      <c r="CR9">
        <v>292</v>
      </c>
      <c r="DA9" s="50" t="s">
        <v>426</v>
      </c>
      <c r="DB9">
        <v>18</v>
      </c>
      <c r="DI9" s="50" t="s">
        <v>403</v>
      </c>
      <c r="DJ9">
        <v>2</v>
      </c>
      <c r="DU9" s="50" t="s">
        <v>508</v>
      </c>
      <c r="DV9">
        <v>4</v>
      </c>
      <c r="DY9" s="50" t="s">
        <v>171</v>
      </c>
      <c r="DZ9">
        <v>8</v>
      </c>
      <c r="EA9" s="50" t="s">
        <v>840</v>
      </c>
      <c r="EB9">
        <v>205</v>
      </c>
      <c r="EO9" s="50" t="s">
        <v>451</v>
      </c>
      <c r="EP9">
        <v>8</v>
      </c>
      <c r="ES9" s="50" t="s">
        <v>682</v>
      </c>
      <c r="ET9">
        <v>11</v>
      </c>
      <c r="FE9" s="50" t="s">
        <v>171</v>
      </c>
      <c r="FF9">
        <v>8</v>
      </c>
      <c r="FG9" s="50" t="s">
        <v>840</v>
      </c>
      <c r="FH9">
        <v>205</v>
      </c>
      <c r="FU9" s="50" t="s">
        <v>451</v>
      </c>
      <c r="FV9">
        <v>8</v>
      </c>
      <c r="FY9" s="50" t="s">
        <v>682</v>
      </c>
      <c r="FZ9">
        <v>11</v>
      </c>
      <c r="GK9" s="50" t="s">
        <v>171</v>
      </c>
      <c r="GL9">
        <v>8</v>
      </c>
      <c r="GM9" s="50" t="s">
        <v>840</v>
      </c>
      <c r="GN9">
        <v>205</v>
      </c>
      <c r="HA9" s="50" t="s">
        <v>682</v>
      </c>
      <c r="HB9">
        <v>11</v>
      </c>
      <c r="HI9" s="50" t="s">
        <v>451</v>
      </c>
      <c r="HJ9">
        <v>8</v>
      </c>
      <c r="HQ9" s="50" t="s">
        <v>171</v>
      </c>
      <c r="HR9">
        <v>8</v>
      </c>
      <c r="HS9" s="50" t="s">
        <v>840</v>
      </c>
      <c r="HT9">
        <v>205</v>
      </c>
      <c r="IG9" s="50" t="s">
        <v>682</v>
      </c>
      <c r="IH9">
        <v>11</v>
      </c>
      <c r="IO9" s="50" t="s">
        <v>451</v>
      </c>
      <c r="IP9">
        <v>8</v>
      </c>
      <c r="IW9" s="50" t="s">
        <v>171</v>
      </c>
      <c r="IX9">
        <v>8</v>
      </c>
      <c r="IY9" s="50" t="s">
        <v>840</v>
      </c>
      <c r="IZ9">
        <v>205</v>
      </c>
      <c r="JM9" s="50" t="s">
        <v>682</v>
      </c>
      <c r="JN9">
        <v>11</v>
      </c>
      <c r="JU9" s="50" t="s">
        <v>451</v>
      </c>
      <c r="JV9">
        <v>8</v>
      </c>
      <c r="JY9" s="50" t="s">
        <v>398</v>
      </c>
      <c r="JZ9">
        <v>9</v>
      </c>
    </row>
    <row r="10" spans="1:288">
      <c r="A10" t="s">
        <v>496</v>
      </c>
      <c r="B10" t="s">
        <v>946</v>
      </c>
      <c r="C10" s="50" t="s">
        <v>172</v>
      </c>
      <c r="D10">
        <v>9</v>
      </c>
      <c r="E10" s="50" t="s">
        <v>320</v>
      </c>
      <c r="F10">
        <v>293</v>
      </c>
      <c r="O10" s="50" t="s">
        <v>404</v>
      </c>
      <c r="P10">
        <v>13</v>
      </c>
      <c r="U10" s="50" t="s">
        <v>418</v>
      </c>
      <c r="V10">
        <v>14</v>
      </c>
      <c r="W10" s="50" t="s">
        <v>172</v>
      </c>
      <c r="X10">
        <v>9</v>
      </c>
      <c r="Y10" s="50" t="s">
        <v>320</v>
      </c>
      <c r="Z10">
        <v>293</v>
      </c>
      <c r="AK10" s="50" t="s">
        <v>404</v>
      </c>
      <c r="AL10">
        <v>13</v>
      </c>
      <c r="AQ10" s="50" t="s">
        <v>172</v>
      </c>
      <c r="AR10">
        <v>9</v>
      </c>
      <c r="AS10" s="50" t="s">
        <v>320</v>
      </c>
      <c r="AT10">
        <v>293</v>
      </c>
      <c r="BE10" s="50" t="s">
        <v>404</v>
      </c>
      <c r="BF10">
        <v>13</v>
      </c>
      <c r="BO10" s="50" t="s">
        <v>452</v>
      </c>
      <c r="BP10">
        <v>29</v>
      </c>
      <c r="BQ10" s="50" t="s">
        <v>172</v>
      </c>
      <c r="BR10">
        <v>9</v>
      </c>
      <c r="BS10" s="50" t="s">
        <v>320</v>
      </c>
      <c r="BT10">
        <v>293</v>
      </c>
      <c r="CK10" s="50" t="s">
        <v>404</v>
      </c>
      <c r="CL10">
        <v>13</v>
      </c>
      <c r="CO10" s="50" t="s">
        <v>172</v>
      </c>
      <c r="CP10">
        <v>9</v>
      </c>
      <c r="CQ10" s="50" t="s">
        <v>320</v>
      </c>
      <c r="CR10">
        <v>293</v>
      </c>
      <c r="DI10" s="50" t="s">
        <v>404</v>
      </c>
      <c r="DJ10">
        <v>13</v>
      </c>
      <c r="DU10" s="50" t="s">
        <v>509</v>
      </c>
      <c r="DV10">
        <v>12</v>
      </c>
      <c r="DY10" s="50" t="s">
        <v>172</v>
      </c>
      <c r="DZ10">
        <v>9</v>
      </c>
      <c r="EA10" s="50" t="s">
        <v>841</v>
      </c>
      <c r="EB10">
        <v>206</v>
      </c>
      <c r="EO10" s="50" t="s">
        <v>452</v>
      </c>
      <c r="EP10">
        <v>9</v>
      </c>
      <c r="ES10" s="50" t="s">
        <v>667</v>
      </c>
      <c r="ET10">
        <v>12</v>
      </c>
      <c r="FE10" s="50" t="s">
        <v>172</v>
      </c>
      <c r="FF10">
        <v>9</v>
      </c>
      <c r="FG10" s="50" t="s">
        <v>841</v>
      </c>
      <c r="FH10">
        <v>206</v>
      </c>
      <c r="FU10" s="50" t="s">
        <v>452</v>
      </c>
      <c r="FV10">
        <v>9</v>
      </c>
      <c r="FY10" s="50" t="s">
        <v>667</v>
      </c>
      <c r="FZ10">
        <v>12</v>
      </c>
      <c r="GK10" s="50" t="s">
        <v>172</v>
      </c>
      <c r="GL10">
        <v>9</v>
      </c>
      <c r="GM10" s="50" t="s">
        <v>841</v>
      </c>
      <c r="GN10">
        <v>206</v>
      </c>
      <c r="HA10" s="50" t="s">
        <v>667</v>
      </c>
      <c r="HB10">
        <v>12</v>
      </c>
      <c r="HI10" s="50" t="s">
        <v>452</v>
      </c>
      <c r="HJ10">
        <v>9</v>
      </c>
      <c r="HQ10" s="50" t="s">
        <v>172</v>
      </c>
      <c r="HR10">
        <v>9</v>
      </c>
      <c r="HS10" s="50" t="s">
        <v>841</v>
      </c>
      <c r="HT10">
        <v>206</v>
      </c>
      <c r="IG10" s="50" t="s">
        <v>667</v>
      </c>
      <c r="IH10">
        <v>12</v>
      </c>
      <c r="IO10" s="50" t="s">
        <v>452</v>
      </c>
      <c r="IP10">
        <v>9</v>
      </c>
      <c r="IW10" s="50" t="s">
        <v>172</v>
      </c>
      <c r="IX10">
        <v>9</v>
      </c>
      <c r="IY10" s="50" t="s">
        <v>841</v>
      </c>
      <c r="IZ10">
        <v>206</v>
      </c>
      <c r="JM10" s="50" t="s">
        <v>667</v>
      </c>
      <c r="JN10">
        <v>12</v>
      </c>
      <c r="JU10" s="50" t="s">
        <v>452</v>
      </c>
      <c r="JV10">
        <v>9</v>
      </c>
      <c r="JY10" s="50" t="s">
        <v>220</v>
      </c>
      <c r="JZ10">
        <v>4</v>
      </c>
    </row>
    <row r="11" spans="1:288">
      <c r="A11" t="s">
        <v>529</v>
      </c>
      <c r="B11" t="s">
        <v>432</v>
      </c>
      <c r="C11" s="50" t="s">
        <v>173</v>
      </c>
      <c r="D11">
        <v>10</v>
      </c>
      <c r="E11" s="50" t="s">
        <v>321</v>
      </c>
      <c r="F11">
        <v>294</v>
      </c>
      <c r="O11" s="50" t="s">
        <v>405</v>
      </c>
      <c r="P11">
        <v>3</v>
      </c>
      <c r="W11" s="50" t="s">
        <v>173</v>
      </c>
      <c r="X11">
        <v>10</v>
      </c>
      <c r="Y11" s="50" t="s">
        <v>321</v>
      </c>
      <c r="Z11">
        <v>294</v>
      </c>
      <c r="AK11" s="50" t="s">
        <v>405</v>
      </c>
      <c r="AL11">
        <v>3</v>
      </c>
      <c r="AQ11" s="50" t="s">
        <v>173</v>
      </c>
      <c r="AR11">
        <v>10</v>
      </c>
      <c r="AS11" s="50" t="s">
        <v>321</v>
      </c>
      <c r="AT11">
        <v>294</v>
      </c>
      <c r="BE11" s="50" t="s">
        <v>405</v>
      </c>
      <c r="BF11">
        <v>3</v>
      </c>
      <c r="BO11" s="50" t="s">
        <v>453</v>
      </c>
      <c r="BP11">
        <v>30</v>
      </c>
      <c r="BQ11" s="50" t="s">
        <v>173</v>
      </c>
      <c r="BR11">
        <v>10</v>
      </c>
      <c r="BS11" s="50" t="s">
        <v>321</v>
      </c>
      <c r="BT11">
        <v>294</v>
      </c>
      <c r="CK11" s="50" t="s">
        <v>405</v>
      </c>
      <c r="CL11">
        <v>3</v>
      </c>
      <c r="CO11" s="50" t="s">
        <v>173</v>
      </c>
      <c r="CP11">
        <v>10</v>
      </c>
      <c r="CQ11" s="50" t="s">
        <v>321</v>
      </c>
      <c r="CR11">
        <v>294</v>
      </c>
      <c r="DI11" s="50" t="s">
        <v>405</v>
      </c>
      <c r="DJ11">
        <v>3</v>
      </c>
      <c r="DY11" s="50" t="s">
        <v>173</v>
      </c>
      <c r="DZ11">
        <v>10</v>
      </c>
      <c r="EA11" s="50" t="s">
        <v>842</v>
      </c>
      <c r="EB11">
        <v>207</v>
      </c>
      <c r="EO11" s="50" t="s">
        <v>453</v>
      </c>
      <c r="EP11">
        <v>10</v>
      </c>
      <c r="ES11" s="50" t="s">
        <v>474</v>
      </c>
      <c r="ET11">
        <v>13</v>
      </c>
      <c r="FE11" s="50" t="s">
        <v>173</v>
      </c>
      <c r="FF11">
        <v>10</v>
      </c>
      <c r="FG11" s="50" t="s">
        <v>842</v>
      </c>
      <c r="FH11">
        <v>207</v>
      </c>
      <c r="FU11" s="50" t="s">
        <v>453</v>
      </c>
      <c r="FV11">
        <v>10</v>
      </c>
      <c r="FY11" s="50" t="s">
        <v>474</v>
      </c>
      <c r="FZ11">
        <v>13</v>
      </c>
      <c r="GK11" s="50" t="s">
        <v>173</v>
      </c>
      <c r="GL11">
        <v>10</v>
      </c>
      <c r="GM11" s="50" t="s">
        <v>842</v>
      </c>
      <c r="GN11">
        <v>207</v>
      </c>
      <c r="HA11" s="50" t="s">
        <v>474</v>
      </c>
      <c r="HB11">
        <v>13</v>
      </c>
      <c r="HI11" s="50" t="s">
        <v>453</v>
      </c>
      <c r="HJ11">
        <v>10</v>
      </c>
      <c r="HQ11" s="50" t="s">
        <v>173</v>
      </c>
      <c r="HR11">
        <v>10</v>
      </c>
      <c r="HS11" s="50" t="s">
        <v>842</v>
      </c>
      <c r="HT11">
        <v>207</v>
      </c>
      <c r="IG11" s="50" t="s">
        <v>474</v>
      </c>
      <c r="IH11">
        <v>13</v>
      </c>
      <c r="IO11" s="50" t="s">
        <v>453</v>
      </c>
      <c r="IP11">
        <v>10</v>
      </c>
      <c r="IW11" s="50" t="s">
        <v>173</v>
      </c>
      <c r="IX11">
        <v>10</v>
      </c>
      <c r="IY11" s="50" t="s">
        <v>842</v>
      </c>
      <c r="IZ11">
        <v>207</v>
      </c>
      <c r="JM11" s="50" t="s">
        <v>474</v>
      </c>
      <c r="JN11">
        <v>13</v>
      </c>
      <c r="JU11" s="50" t="s">
        <v>453</v>
      </c>
      <c r="JV11">
        <v>10</v>
      </c>
    </row>
    <row r="12" spans="1:288">
      <c r="A12" t="s">
        <v>802</v>
      </c>
      <c r="B12" t="s">
        <v>940</v>
      </c>
      <c r="C12" s="50" t="s">
        <v>174</v>
      </c>
      <c r="D12">
        <v>11</v>
      </c>
      <c r="E12" s="50" t="s">
        <v>322</v>
      </c>
      <c r="F12">
        <v>295</v>
      </c>
      <c r="O12" s="50" t="s">
        <v>406</v>
      </c>
      <c r="P12">
        <v>16</v>
      </c>
      <c r="W12" s="50" t="s">
        <v>174</v>
      </c>
      <c r="X12">
        <v>11</v>
      </c>
      <c r="Y12" s="50" t="s">
        <v>322</v>
      </c>
      <c r="Z12">
        <v>295</v>
      </c>
      <c r="AK12" s="50" t="s">
        <v>406</v>
      </c>
      <c r="AL12">
        <v>16</v>
      </c>
      <c r="AQ12" s="50" t="s">
        <v>174</v>
      </c>
      <c r="AR12">
        <v>11</v>
      </c>
      <c r="AS12" s="50" t="s">
        <v>322</v>
      </c>
      <c r="AT12">
        <v>295</v>
      </c>
      <c r="BE12" s="50" t="s">
        <v>406</v>
      </c>
      <c r="BF12">
        <v>16</v>
      </c>
      <c r="BO12" s="50" t="s">
        <v>454</v>
      </c>
      <c r="BP12">
        <v>31</v>
      </c>
      <c r="BQ12" s="50" t="s">
        <v>174</v>
      </c>
      <c r="BR12">
        <v>11</v>
      </c>
      <c r="BS12" s="50" t="s">
        <v>322</v>
      </c>
      <c r="BT12">
        <v>295</v>
      </c>
      <c r="CK12" s="50" t="s">
        <v>406</v>
      </c>
      <c r="CL12">
        <v>16</v>
      </c>
      <c r="CO12" s="50" t="s">
        <v>174</v>
      </c>
      <c r="CP12">
        <v>11</v>
      </c>
      <c r="CQ12" s="50" t="s">
        <v>322</v>
      </c>
      <c r="CR12">
        <v>295</v>
      </c>
      <c r="DI12" s="50" t="s">
        <v>406</v>
      </c>
      <c r="DJ12">
        <v>16</v>
      </c>
      <c r="DY12" s="50" t="s">
        <v>174</v>
      </c>
      <c r="DZ12">
        <v>11</v>
      </c>
      <c r="EA12" s="50" t="s">
        <v>843</v>
      </c>
      <c r="EB12">
        <v>208</v>
      </c>
      <c r="EO12" s="50" t="s">
        <v>454</v>
      </c>
      <c r="EP12">
        <v>11</v>
      </c>
      <c r="ES12" s="50" t="s">
        <v>683</v>
      </c>
      <c r="ET12">
        <v>14</v>
      </c>
      <c r="FE12" s="50" t="s">
        <v>174</v>
      </c>
      <c r="FF12">
        <v>11</v>
      </c>
      <c r="FG12" s="50" t="s">
        <v>843</v>
      </c>
      <c r="FH12">
        <v>208</v>
      </c>
      <c r="FU12" s="50" t="s">
        <v>454</v>
      </c>
      <c r="FV12">
        <v>11</v>
      </c>
      <c r="FY12" s="50" t="s">
        <v>683</v>
      </c>
      <c r="FZ12">
        <v>14</v>
      </c>
      <c r="GK12" s="50" t="s">
        <v>174</v>
      </c>
      <c r="GL12">
        <v>11</v>
      </c>
      <c r="GM12" s="50" t="s">
        <v>843</v>
      </c>
      <c r="GN12">
        <v>208</v>
      </c>
      <c r="HA12" s="50" t="s">
        <v>683</v>
      </c>
      <c r="HB12">
        <v>14</v>
      </c>
      <c r="HI12" s="50" t="s">
        <v>454</v>
      </c>
      <c r="HJ12">
        <v>11</v>
      </c>
      <c r="HQ12" s="50" t="s">
        <v>174</v>
      </c>
      <c r="HR12">
        <v>11</v>
      </c>
      <c r="HS12" s="50" t="s">
        <v>843</v>
      </c>
      <c r="HT12">
        <v>208</v>
      </c>
      <c r="IG12" s="50" t="s">
        <v>683</v>
      </c>
      <c r="IH12">
        <v>14</v>
      </c>
      <c r="IO12" s="50" t="s">
        <v>454</v>
      </c>
      <c r="IP12">
        <v>11</v>
      </c>
      <c r="IW12" s="50" t="s">
        <v>174</v>
      </c>
      <c r="IX12">
        <v>11</v>
      </c>
      <c r="IY12" s="50" t="s">
        <v>843</v>
      </c>
      <c r="IZ12">
        <v>208</v>
      </c>
      <c r="JM12" s="50" t="s">
        <v>683</v>
      </c>
      <c r="JN12">
        <v>14</v>
      </c>
      <c r="JU12" s="50" t="s">
        <v>454</v>
      </c>
      <c r="JV12">
        <v>11</v>
      </c>
    </row>
    <row r="13" spans="1:288">
      <c r="A13" t="s">
        <v>803</v>
      </c>
      <c r="B13" t="s">
        <v>942</v>
      </c>
      <c r="C13" s="50" t="s">
        <v>175</v>
      </c>
      <c r="D13">
        <v>12</v>
      </c>
      <c r="E13" s="50" t="s">
        <v>323</v>
      </c>
      <c r="F13">
        <v>296</v>
      </c>
      <c r="O13" s="50" t="s">
        <v>407</v>
      </c>
      <c r="P13">
        <v>11</v>
      </c>
      <c r="W13" s="50" t="s">
        <v>175</v>
      </c>
      <c r="X13">
        <v>12</v>
      </c>
      <c r="Y13" s="50" t="s">
        <v>323</v>
      </c>
      <c r="Z13">
        <v>296</v>
      </c>
      <c r="AK13" s="50" t="s">
        <v>407</v>
      </c>
      <c r="AL13">
        <v>11</v>
      </c>
      <c r="AQ13" s="50" t="s">
        <v>175</v>
      </c>
      <c r="AR13">
        <v>12</v>
      </c>
      <c r="AS13" s="50" t="s">
        <v>323</v>
      </c>
      <c r="AT13">
        <v>296</v>
      </c>
      <c r="BE13" s="50" t="s">
        <v>407</v>
      </c>
      <c r="BF13">
        <v>11</v>
      </c>
      <c r="BO13" s="50" t="s">
        <v>455</v>
      </c>
      <c r="BP13">
        <v>32</v>
      </c>
      <c r="BQ13" s="50" t="s">
        <v>175</v>
      </c>
      <c r="BR13">
        <v>12</v>
      </c>
      <c r="BS13" s="50" t="s">
        <v>323</v>
      </c>
      <c r="BT13">
        <v>296</v>
      </c>
      <c r="CK13" s="50" t="s">
        <v>407</v>
      </c>
      <c r="CL13">
        <v>11</v>
      </c>
      <c r="CO13" s="50" t="s">
        <v>175</v>
      </c>
      <c r="CP13">
        <v>12</v>
      </c>
      <c r="CQ13" s="50" t="s">
        <v>323</v>
      </c>
      <c r="CR13">
        <v>296</v>
      </c>
      <c r="DI13" s="50" t="s">
        <v>407</v>
      </c>
      <c r="DJ13">
        <v>11</v>
      </c>
      <c r="DY13" s="50" t="s">
        <v>175</v>
      </c>
      <c r="DZ13">
        <v>12</v>
      </c>
      <c r="EA13" s="50" t="s">
        <v>844</v>
      </c>
      <c r="EB13">
        <v>209</v>
      </c>
      <c r="EO13" s="50" t="s">
        <v>455</v>
      </c>
      <c r="EP13">
        <v>12</v>
      </c>
      <c r="FE13" s="50" t="s">
        <v>175</v>
      </c>
      <c r="FF13">
        <v>12</v>
      </c>
      <c r="FG13" s="50" t="s">
        <v>844</v>
      </c>
      <c r="FH13">
        <v>209</v>
      </c>
      <c r="FU13" s="50" t="s">
        <v>455</v>
      </c>
      <c r="FV13">
        <v>12</v>
      </c>
      <c r="GK13" s="50" t="s">
        <v>175</v>
      </c>
      <c r="GL13">
        <v>12</v>
      </c>
      <c r="GM13" s="50" t="s">
        <v>844</v>
      </c>
      <c r="GN13">
        <v>209</v>
      </c>
      <c r="HI13" s="50" t="s">
        <v>455</v>
      </c>
      <c r="HJ13">
        <v>12</v>
      </c>
      <c r="HQ13" s="50" t="s">
        <v>175</v>
      </c>
      <c r="HR13">
        <v>12</v>
      </c>
      <c r="HS13" s="50" t="s">
        <v>844</v>
      </c>
      <c r="HT13">
        <v>209</v>
      </c>
      <c r="IO13" s="50" t="s">
        <v>455</v>
      </c>
      <c r="IP13">
        <v>12</v>
      </c>
      <c r="IW13" s="50" t="s">
        <v>175</v>
      </c>
      <c r="IX13">
        <v>12</v>
      </c>
      <c r="IY13" s="50" t="s">
        <v>844</v>
      </c>
      <c r="IZ13">
        <v>209</v>
      </c>
      <c r="JU13" s="50" t="s">
        <v>455</v>
      </c>
      <c r="JV13">
        <v>12</v>
      </c>
    </row>
    <row r="14" spans="1:288">
      <c r="A14" t="s">
        <v>804</v>
      </c>
      <c r="B14" t="s">
        <v>941</v>
      </c>
      <c r="C14" s="50" t="s">
        <v>176</v>
      </c>
      <c r="D14">
        <v>13</v>
      </c>
      <c r="E14" s="50" t="s">
        <v>324</v>
      </c>
      <c r="F14">
        <v>297</v>
      </c>
      <c r="W14" s="50" t="s">
        <v>176</v>
      </c>
      <c r="X14">
        <v>13</v>
      </c>
      <c r="Y14" s="50" t="s">
        <v>324</v>
      </c>
      <c r="Z14">
        <v>297</v>
      </c>
      <c r="AQ14" s="50" t="s">
        <v>176</v>
      </c>
      <c r="AR14">
        <v>13</v>
      </c>
      <c r="AS14" s="50" t="s">
        <v>324</v>
      </c>
      <c r="AT14">
        <v>297</v>
      </c>
      <c r="BO14" s="50" t="s">
        <v>456</v>
      </c>
      <c r="BP14">
        <v>33</v>
      </c>
      <c r="BQ14" s="50" t="s">
        <v>176</v>
      </c>
      <c r="BR14">
        <v>13</v>
      </c>
      <c r="BS14" s="50" t="s">
        <v>324</v>
      </c>
      <c r="BT14">
        <v>297</v>
      </c>
      <c r="CO14" s="50" t="s">
        <v>176</v>
      </c>
      <c r="CP14">
        <v>13</v>
      </c>
      <c r="CQ14" s="50" t="s">
        <v>324</v>
      </c>
      <c r="CR14">
        <v>297</v>
      </c>
      <c r="DY14" s="50" t="s">
        <v>176</v>
      </c>
      <c r="DZ14">
        <v>13</v>
      </c>
      <c r="EA14" s="50" t="s">
        <v>159</v>
      </c>
      <c r="EB14">
        <v>210</v>
      </c>
      <c r="EO14" s="50" t="s">
        <v>456</v>
      </c>
      <c r="EP14">
        <v>13</v>
      </c>
      <c r="FE14" s="50" t="s">
        <v>176</v>
      </c>
      <c r="FF14">
        <v>13</v>
      </c>
      <c r="FG14" s="50" t="s">
        <v>159</v>
      </c>
      <c r="FH14">
        <v>210</v>
      </c>
      <c r="FU14" s="50" t="s">
        <v>456</v>
      </c>
      <c r="FV14">
        <v>13</v>
      </c>
      <c r="GK14" s="50" t="s">
        <v>176</v>
      </c>
      <c r="GL14">
        <v>13</v>
      </c>
      <c r="GM14" s="50" t="s">
        <v>159</v>
      </c>
      <c r="GN14">
        <v>210</v>
      </c>
      <c r="HI14" s="50" t="s">
        <v>456</v>
      </c>
      <c r="HJ14">
        <v>13</v>
      </c>
      <c r="HQ14" s="50" t="s">
        <v>176</v>
      </c>
      <c r="HR14">
        <v>13</v>
      </c>
      <c r="HS14" s="50" t="s">
        <v>159</v>
      </c>
      <c r="HT14">
        <v>210</v>
      </c>
      <c r="IO14" s="50" t="s">
        <v>456</v>
      </c>
      <c r="IP14">
        <v>13</v>
      </c>
      <c r="IW14" s="50" t="s">
        <v>176</v>
      </c>
      <c r="IX14">
        <v>13</v>
      </c>
      <c r="IY14" s="50" t="s">
        <v>159</v>
      </c>
      <c r="IZ14">
        <v>210</v>
      </c>
      <c r="JU14" s="50" t="s">
        <v>456</v>
      </c>
      <c r="JV14">
        <v>13</v>
      </c>
    </row>
    <row r="15" spans="1:288">
      <c r="A15" t="s">
        <v>805</v>
      </c>
      <c r="B15" t="s">
        <v>943</v>
      </c>
      <c r="C15" s="50" t="s">
        <v>151</v>
      </c>
      <c r="D15">
        <v>14</v>
      </c>
      <c r="E15" s="50" t="s">
        <v>325</v>
      </c>
      <c r="F15">
        <v>298</v>
      </c>
      <c r="W15" s="50" t="s">
        <v>151</v>
      </c>
      <c r="X15">
        <v>14</v>
      </c>
      <c r="Y15" s="50" t="s">
        <v>325</v>
      </c>
      <c r="Z15">
        <v>298</v>
      </c>
      <c r="AQ15" s="50" t="s">
        <v>151</v>
      </c>
      <c r="AR15">
        <v>14</v>
      </c>
      <c r="AS15" s="50" t="s">
        <v>325</v>
      </c>
      <c r="AT15">
        <v>298</v>
      </c>
      <c r="BO15" s="50" t="s">
        <v>457</v>
      </c>
      <c r="BP15">
        <v>34</v>
      </c>
      <c r="BQ15" s="50" t="s">
        <v>151</v>
      </c>
      <c r="BR15">
        <v>14</v>
      </c>
      <c r="BS15" s="50" t="s">
        <v>325</v>
      </c>
      <c r="BT15">
        <v>298</v>
      </c>
      <c r="CO15" s="50" t="s">
        <v>151</v>
      </c>
      <c r="CP15">
        <v>14</v>
      </c>
      <c r="CQ15" s="50" t="s">
        <v>325</v>
      </c>
      <c r="CR15">
        <v>298</v>
      </c>
      <c r="DY15" s="50" t="s">
        <v>151</v>
      </c>
      <c r="DZ15">
        <v>14</v>
      </c>
      <c r="EA15" s="50" t="s">
        <v>845</v>
      </c>
      <c r="EB15">
        <v>211</v>
      </c>
      <c r="EO15" s="50" t="s">
        <v>457</v>
      </c>
      <c r="EP15">
        <v>14</v>
      </c>
      <c r="FE15" s="50" t="s">
        <v>151</v>
      </c>
      <c r="FF15">
        <v>14</v>
      </c>
      <c r="FG15" s="50" t="s">
        <v>845</v>
      </c>
      <c r="FH15">
        <v>211</v>
      </c>
      <c r="FU15" s="50" t="s">
        <v>457</v>
      </c>
      <c r="FV15">
        <v>14</v>
      </c>
      <c r="GK15" s="50" t="s">
        <v>151</v>
      </c>
      <c r="GL15">
        <v>14</v>
      </c>
      <c r="GM15" s="50" t="s">
        <v>845</v>
      </c>
      <c r="GN15">
        <v>211</v>
      </c>
      <c r="HI15" s="50" t="s">
        <v>457</v>
      </c>
      <c r="HJ15">
        <v>14</v>
      </c>
      <c r="HQ15" s="50" t="s">
        <v>151</v>
      </c>
      <c r="HR15">
        <v>14</v>
      </c>
      <c r="HS15" s="50" t="s">
        <v>845</v>
      </c>
      <c r="HT15">
        <v>211</v>
      </c>
      <c r="IO15" s="50" t="s">
        <v>457</v>
      </c>
      <c r="IP15">
        <v>14</v>
      </c>
      <c r="IW15" s="50" t="s">
        <v>151</v>
      </c>
      <c r="IX15">
        <v>14</v>
      </c>
      <c r="IY15" s="50" t="s">
        <v>845</v>
      </c>
      <c r="IZ15">
        <v>211</v>
      </c>
      <c r="JU15" s="50" t="s">
        <v>457</v>
      </c>
      <c r="JV15">
        <v>14</v>
      </c>
    </row>
    <row r="16" spans="1:288">
      <c r="A16" t="s">
        <v>806</v>
      </c>
      <c r="B16" t="s">
        <v>939</v>
      </c>
      <c r="C16" s="50" t="s">
        <v>177</v>
      </c>
      <c r="D16">
        <v>15</v>
      </c>
      <c r="E16" s="50" t="s">
        <v>326</v>
      </c>
      <c r="F16">
        <v>299</v>
      </c>
      <c r="W16" s="50" t="s">
        <v>177</v>
      </c>
      <c r="X16">
        <v>15</v>
      </c>
      <c r="Y16" s="50" t="s">
        <v>326</v>
      </c>
      <c r="Z16">
        <v>299</v>
      </c>
      <c r="AQ16" s="50" t="s">
        <v>177</v>
      </c>
      <c r="AR16">
        <v>15</v>
      </c>
      <c r="AS16" s="50" t="s">
        <v>326</v>
      </c>
      <c r="AT16">
        <v>299</v>
      </c>
      <c r="BO16" s="50" t="s">
        <v>458</v>
      </c>
      <c r="BP16">
        <v>35</v>
      </c>
      <c r="BQ16" s="50" t="s">
        <v>177</v>
      </c>
      <c r="BR16">
        <v>15</v>
      </c>
      <c r="BS16" s="50" t="s">
        <v>326</v>
      </c>
      <c r="BT16">
        <v>299</v>
      </c>
      <c r="CO16" s="50" t="s">
        <v>177</v>
      </c>
      <c r="CP16">
        <v>15</v>
      </c>
      <c r="CQ16" s="50" t="s">
        <v>326</v>
      </c>
      <c r="CR16">
        <v>299</v>
      </c>
      <c r="DY16" s="50" t="s">
        <v>177</v>
      </c>
      <c r="DZ16">
        <v>15</v>
      </c>
      <c r="EA16" s="50" t="s">
        <v>846</v>
      </c>
      <c r="EB16">
        <v>212</v>
      </c>
      <c r="EO16" s="50" t="s">
        <v>458</v>
      </c>
      <c r="EP16">
        <v>15</v>
      </c>
      <c r="FE16" s="50" t="s">
        <v>177</v>
      </c>
      <c r="FF16">
        <v>15</v>
      </c>
      <c r="FG16" s="50" t="s">
        <v>846</v>
      </c>
      <c r="FH16">
        <v>212</v>
      </c>
      <c r="FU16" s="50" t="s">
        <v>458</v>
      </c>
      <c r="FV16">
        <v>15</v>
      </c>
      <c r="GK16" s="50" t="s">
        <v>177</v>
      </c>
      <c r="GL16">
        <v>15</v>
      </c>
      <c r="GM16" s="50" t="s">
        <v>846</v>
      </c>
      <c r="GN16">
        <v>212</v>
      </c>
      <c r="HI16" s="50" t="s">
        <v>458</v>
      </c>
      <c r="HJ16">
        <v>15</v>
      </c>
      <c r="HQ16" s="50" t="s">
        <v>177</v>
      </c>
      <c r="HR16">
        <v>15</v>
      </c>
      <c r="HS16" s="50" t="s">
        <v>846</v>
      </c>
      <c r="HT16">
        <v>212</v>
      </c>
      <c r="IO16" s="50" t="s">
        <v>458</v>
      </c>
      <c r="IP16">
        <v>15</v>
      </c>
      <c r="IW16" s="50" t="s">
        <v>177</v>
      </c>
      <c r="IX16">
        <v>15</v>
      </c>
      <c r="IY16" s="50" t="s">
        <v>846</v>
      </c>
      <c r="IZ16">
        <v>212</v>
      </c>
      <c r="JU16" s="50" t="s">
        <v>458</v>
      </c>
      <c r="JV16">
        <v>15</v>
      </c>
    </row>
    <row r="17" spans="1:282">
      <c r="A17" t="s">
        <v>807</v>
      </c>
      <c r="B17" t="s">
        <v>962</v>
      </c>
      <c r="C17" s="50" t="s">
        <v>178</v>
      </c>
      <c r="D17">
        <v>16</v>
      </c>
      <c r="E17" s="50" t="s">
        <v>327</v>
      </c>
      <c r="F17">
        <v>300</v>
      </c>
      <c r="W17" s="50" t="s">
        <v>178</v>
      </c>
      <c r="X17">
        <v>16</v>
      </c>
      <c r="Y17" s="50" t="s">
        <v>327</v>
      </c>
      <c r="Z17">
        <v>300</v>
      </c>
      <c r="AQ17" s="50" t="s">
        <v>178</v>
      </c>
      <c r="AR17">
        <v>16</v>
      </c>
      <c r="AS17" s="50" t="s">
        <v>327</v>
      </c>
      <c r="AT17">
        <v>300</v>
      </c>
      <c r="BO17" s="50" t="s">
        <v>459</v>
      </c>
      <c r="BP17">
        <v>36</v>
      </c>
      <c r="BQ17" s="50" t="s">
        <v>178</v>
      </c>
      <c r="BR17">
        <v>16</v>
      </c>
      <c r="BS17" s="50" t="s">
        <v>327</v>
      </c>
      <c r="BT17">
        <v>300</v>
      </c>
      <c r="CO17" s="50" t="s">
        <v>178</v>
      </c>
      <c r="CP17">
        <v>16</v>
      </c>
      <c r="CQ17" s="50" t="s">
        <v>327</v>
      </c>
      <c r="CR17">
        <v>300</v>
      </c>
      <c r="DY17" s="50" t="s">
        <v>178</v>
      </c>
      <c r="DZ17">
        <v>16</v>
      </c>
      <c r="EA17" s="50" t="s">
        <v>847</v>
      </c>
      <c r="EB17">
        <v>213</v>
      </c>
      <c r="EO17" s="50" t="s">
        <v>459</v>
      </c>
      <c r="EP17">
        <v>16</v>
      </c>
      <c r="FE17" s="50" t="s">
        <v>178</v>
      </c>
      <c r="FF17">
        <v>16</v>
      </c>
      <c r="FG17" s="50" t="s">
        <v>847</v>
      </c>
      <c r="FH17">
        <v>213</v>
      </c>
      <c r="FU17" s="50" t="s">
        <v>459</v>
      </c>
      <c r="FV17">
        <v>16</v>
      </c>
      <c r="GK17" s="50" t="s">
        <v>178</v>
      </c>
      <c r="GL17">
        <v>16</v>
      </c>
      <c r="GM17" s="50" t="s">
        <v>847</v>
      </c>
      <c r="GN17">
        <v>213</v>
      </c>
      <c r="HI17" s="50" t="s">
        <v>459</v>
      </c>
      <c r="HJ17">
        <v>16</v>
      </c>
      <c r="HQ17" s="50" t="s">
        <v>178</v>
      </c>
      <c r="HR17">
        <v>16</v>
      </c>
      <c r="HS17" s="50" t="s">
        <v>847</v>
      </c>
      <c r="HT17">
        <v>213</v>
      </c>
      <c r="IO17" s="50" t="s">
        <v>459</v>
      </c>
      <c r="IP17">
        <v>16</v>
      </c>
      <c r="IW17" s="50" t="s">
        <v>178</v>
      </c>
      <c r="IX17">
        <v>16</v>
      </c>
      <c r="IY17" s="50" t="s">
        <v>847</v>
      </c>
      <c r="IZ17">
        <v>213</v>
      </c>
      <c r="JU17" s="50" t="s">
        <v>459</v>
      </c>
      <c r="JV17">
        <v>16</v>
      </c>
    </row>
    <row r="18" spans="1:282">
      <c r="A18" t="s">
        <v>808</v>
      </c>
      <c r="B18" t="s">
        <v>961</v>
      </c>
      <c r="C18" s="50" t="s">
        <v>179</v>
      </c>
      <c r="D18">
        <v>17</v>
      </c>
      <c r="E18" s="50" t="s">
        <v>159</v>
      </c>
      <c r="F18">
        <v>301</v>
      </c>
      <c r="W18" s="50" t="s">
        <v>179</v>
      </c>
      <c r="X18">
        <v>17</v>
      </c>
      <c r="Y18" s="50" t="s">
        <v>159</v>
      </c>
      <c r="Z18">
        <v>301</v>
      </c>
      <c r="AQ18" s="50" t="s">
        <v>179</v>
      </c>
      <c r="AR18">
        <v>17</v>
      </c>
      <c r="AS18" s="50" t="s">
        <v>159</v>
      </c>
      <c r="AT18">
        <v>301</v>
      </c>
      <c r="BO18" s="50" t="s">
        <v>460</v>
      </c>
      <c r="BP18">
        <v>37</v>
      </c>
      <c r="BQ18" s="50" t="s">
        <v>179</v>
      </c>
      <c r="BR18">
        <v>17</v>
      </c>
      <c r="BS18" s="50" t="s">
        <v>159</v>
      </c>
      <c r="BT18">
        <v>301</v>
      </c>
      <c r="CO18" s="50" t="s">
        <v>179</v>
      </c>
      <c r="CP18">
        <v>17</v>
      </c>
      <c r="CQ18" s="50" t="s">
        <v>159</v>
      </c>
      <c r="CR18">
        <v>301</v>
      </c>
      <c r="DY18" s="50" t="s">
        <v>179</v>
      </c>
      <c r="DZ18">
        <v>17</v>
      </c>
      <c r="EA18" s="50" t="s">
        <v>848</v>
      </c>
      <c r="EB18">
        <v>214</v>
      </c>
      <c r="EO18" s="50" t="s">
        <v>460</v>
      </c>
      <c r="EP18">
        <v>17</v>
      </c>
      <c r="FE18" s="50" t="s">
        <v>179</v>
      </c>
      <c r="FF18">
        <v>17</v>
      </c>
      <c r="FG18" s="50" t="s">
        <v>848</v>
      </c>
      <c r="FH18">
        <v>214</v>
      </c>
      <c r="FU18" s="50" t="s">
        <v>460</v>
      </c>
      <c r="FV18">
        <v>17</v>
      </c>
      <c r="GK18" s="50" t="s">
        <v>179</v>
      </c>
      <c r="GL18">
        <v>17</v>
      </c>
      <c r="GM18" s="50" t="s">
        <v>848</v>
      </c>
      <c r="GN18">
        <v>214</v>
      </c>
      <c r="HI18" s="50" t="s">
        <v>460</v>
      </c>
      <c r="HJ18">
        <v>17</v>
      </c>
      <c r="HQ18" s="50" t="s">
        <v>179</v>
      </c>
      <c r="HR18">
        <v>17</v>
      </c>
      <c r="HS18" s="50" t="s">
        <v>848</v>
      </c>
      <c r="HT18">
        <v>214</v>
      </c>
      <c r="IO18" s="50" t="s">
        <v>460</v>
      </c>
      <c r="IP18">
        <v>17</v>
      </c>
      <c r="IW18" s="50" t="s">
        <v>179</v>
      </c>
      <c r="IX18">
        <v>17</v>
      </c>
      <c r="IY18" s="50" t="s">
        <v>848</v>
      </c>
      <c r="IZ18">
        <v>214</v>
      </c>
      <c r="JU18" s="50" t="s">
        <v>460</v>
      </c>
      <c r="JV18">
        <v>17</v>
      </c>
    </row>
    <row r="19" spans="1:282">
      <c r="A19" t="s">
        <v>812</v>
      </c>
      <c r="B19" t="s">
        <v>938</v>
      </c>
      <c r="C19" s="50" t="s">
        <v>180</v>
      </c>
      <c r="D19">
        <v>18</v>
      </c>
      <c r="E19" s="50" t="s">
        <v>328</v>
      </c>
      <c r="F19">
        <v>302</v>
      </c>
      <c r="W19" s="50" t="s">
        <v>180</v>
      </c>
      <c r="X19">
        <v>18</v>
      </c>
      <c r="Y19" s="50" t="s">
        <v>328</v>
      </c>
      <c r="Z19">
        <v>302</v>
      </c>
      <c r="AQ19" s="50" t="s">
        <v>180</v>
      </c>
      <c r="AR19">
        <v>18</v>
      </c>
      <c r="AS19" s="50" t="s">
        <v>328</v>
      </c>
      <c r="AT19">
        <v>302</v>
      </c>
      <c r="BO19" s="50" t="s">
        <v>461</v>
      </c>
      <c r="BP19">
        <v>38</v>
      </c>
      <c r="BQ19" s="50" t="s">
        <v>180</v>
      </c>
      <c r="BR19">
        <v>18</v>
      </c>
      <c r="BS19" s="50" t="s">
        <v>328</v>
      </c>
      <c r="BT19">
        <v>302</v>
      </c>
      <c r="CO19" s="50" t="s">
        <v>180</v>
      </c>
      <c r="CP19">
        <v>18</v>
      </c>
      <c r="CQ19" s="50" t="s">
        <v>328</v>
      </c>
      <c r="CR19">
        <v>302</v>
      </c>
      <c r="DY19" s="50" t="s">
        <v>180</v>
      </c>
      <c r="DZ19">
        <v>18</v>
      </c>
      <c r="EA19" s="50" t="s">
        <v>849</v>
      </c>
      <c r="EB19">
        <v>215</v>
      </c>
      <c r="EO19" s="50" t="s">
        <v>461</v>
      </c>
      <c r="EP19">
        <v>18</v>
      </c>
      <c r="FE19" s="50" t="s">
        <v>180</v>
      </c>
      <c r="FF19">
        <v>18</v>
      </c>
      <c r="FG19" s="50" t="s">
        <v>849</v>
      </c>
      <c r="FH19">
        <v>215</v>
      </c>
      <c r="FU19" s="50" t="s">
        <v>461</v>
      </c>
      <c r="FV19">
        <v>18</v>
      </c>
      <c r="GK19" s="50" t="s">
        <v>180</v>
      </c>
      <c r="GL19">
        <v>18</v>
      </c>
      <c r="GM19" s="50" t="s">
        <v>849</v>
      </c>
      <c r="GN19">
        <v>215</v>
      </c>
      <c r="HI19" s="50" t="s">
        <v>461</v>
      </c>
      <c r="HJ19">
        <v>18</v>
      </c>
      <c r="HQ19" s="50" t="s">
        <v>180</v>
      </c>
      <c r="HR19">
        <v>18</v>
      </c>
      <c r="HS19" s="50" t="s">
        <v>849</v>
      </c>
      <c r="HT19">
        <v>215</v>
      </c>
      <c r="IO19" s="50" t="s">
        <v>461</v>
      </c>
      <c r="IP19">
        <v>18</v>
      </c>
      <c r="IW19" s="50" t="s">
        <v>180</v>
      </c>
      <c r="IX19">
        <v>18</v>
      </c>
      <c r="IY19" s="50" t="s">
        <v>849</v>
      </c>
      <c r="IZ19">
        <v>215</v>
      </c>
      <c r="JU19" s="50" t="s">
        <v>461</v>
      </c>
      <c r="JV19">
        <v>18</v>
      </c>
    </row>
    <row r="20" spans="1:282">
      <c r="A20" t="s">
        <v>813</v>
      </c>
      <c r="B20" t="s">
        <v>937</v>
      </c>
      <c r="C20" s="50" t="s">
        <v>181</v>
      </c>
      <c r="D20">
        <v>19</v>
      </c>
      <c r="E20" s="50" t="s">
        <v>329</v>
      </c>
      <c r="F20">
        <v>303</v>
      </c>
      <c r="W20" s="50" t="s">
        <v>181</v>
      </c>
      <c r="X20">
        <v>19</v>
      </c>
      <c r="Y20" s="50" t="s">
        <v>329</v>
      </c>
      <c r="Z20">
        <v>303</v>
      </c>
      <c r="AQ20" s="50" t="s">
        <v>181</v>
      </c>
      <c r="AR20">
        <v>19</v>
      </c>
      <c r="AS20" s="50" t="s">
        <v>329</v>
      </c>
      <c r="AT20">
        <v>303</v>
      </c>
      <c r="BO20" s="50" t="s">
        <v>462</v>
      </c>
      <c r="BP20">
        <v>39</v>
      </c>
      <c r="BQ20" s="50" t="s">
        <v>181</v>
      </c>
      <c r="BR20">
        <v>19</v>
      </c>
      <c r="BS20" s="50" t="s">
        <v>329</v>
      </c>
      <c r="BT20">
        <v>303</v>
      </c>
      <c r="CO20" s="50" t="s">
        <v>181</v>
      </c>
      <c r="CP20">
        <v>19</v>
      </c>
      <c r="CQ20" s="50" t="s">
        <v>329</v>
      </c>
      <c r="CR20">
        <v>303</v>
      </c>
      <c r="DY20" s="50" t="s">
        <v>181</v>
      </c>
      <c r="DZ20">
        <v>19</v>
      </c>
      <c r="EA20" s="50" t="s">
        <v>850</v>
      </c>
      <c r="EB20">
        <v>216</v>
      </c>
      <c r="EO20" s="50" t="s">
        <v>462</v>
      </c>
      <c r="EP20">
        <v>19</v>
      </c>
      <c r="FE20" s="50" t="s">
        <v>181</v>
      </c>
      <c r="FF20">
        <v>19</v>
      </c>
      <c r="FG20" s="50" t="s">
        <v>850</v>
      </c>
      <c r="FH20">
        <v>216</v>
      </c>
      <c r="FU20" s="50" t="s">
        <v>462</v>
      </c>
      <c r="FV20">
        <v>19</v>
      </c>
      <c r="GK20" s="50" t="s">
        <v>181</v>
      </c>
      <c r="GL20">
        <v>19</v>
      </c>
      <c r="GM20" s="50" t="s">
        <v>850</v>
      </c>
      <c r="GN20">
        <v>216</v>
      </c>
      <c r="HI20" s="50" t="s">
        <v>462</v>
      </c>
      <c r="HJ20">
        <v>19</v>
      </c>
      <c r="HQ20" s="50" t="s">
        <v>181</v>
      </c>
      <c r="HR20">
        <v>19</v>
      </c>
      <c r="HS20" s="50" t="s">
        <v>850</v>
      </c>
      <c r="HT20">
        <v>216</v>
      </c>
      <c r="IO20" s="50" t="s">
        <v>462</v>
      </c>
      <c r="IP20">
        <v>19</v>
      </c>
      <c r="IW20" s="50" t="s">
        <v>181</v>
      </c>
      <c r="IX20">
        <v>19</v>
      </c>
      <c r="IY20" s="50" t="s">
        <v>850</v>
      </c>
      <c r="IZ20">
        <v>216</v>
      </c>
      <c r="JU20" s="50" t="s">
        <v>462</v>
      </c>
      <c r="JV20">
        <v>19</v>
      </c>
    </row>
    <row r="21" spans="1:282">
      <c r="A21" t="s">
        <v>814</v>
      </c>
      <c r="B21" t="s">
        <v>936</v>
      </c>
      <c r="C21" s="50" t="s">
        <v>182</v>
      </c>
      <c r="D21">
        <v>20</v>
      </c>
      <c r="E21" s="50" t="s">
        <v>330</v>
      </c>
      <c r="F21">
        <v>304</v>
      </c>
      <c r="W21" s="50" t="s">
        <v>182</v>
      </c>
      <c r="X21">
        <v>20</v>
      </c>
      <c r="Y21" s="50" t="s">
        <v>330</v>
      </c>
      <c r="Z21">
        <v>304</v>
      </c>
      <c r="AQ21" s="50" t="s">
        <v>182</v>
      </c>
      <c r="AR21">
        <v>20</v>
      </c>
      <c r="AS21" s="50" t="s">
        <v>330</v>
      </c>
      <c r="AT21">
        <v>304</v>
      </c>
      <c r="BO21" s="50" t="s">
        <v>463</v>
      </c>
      <c r="BP21">
        <v>40</v>
      </c>
      <c r="BQ21" s="50" t="s">
        <v>182</v>
      </c>
      <c r="BR21">
        <v>20</v>
      </c>
      <c r="BS21" s="50" t="s">
        <v>330</v>
      </c>
      <c r="BT21">
        <v>304</v>
      </c>
      <c r="CO21" s="50" t="s">
        <v>182</v>
      </c>
      <c r="CP21">
        <v>20</v>
      </c>
      <c r="CQ21" s="50" t="s">
        <v>330</v>
      </c>
      <c r="CR21">
        <v>304</v>
      </c>
      <c r="DY21" s="50" t="s">
        <v>182</v>
      </c>
      <c r="DZ21">
        <v>20</v>
      </c>
      <c r="EA21" s="50" t="s">
        <v>851</v>
      </c>
      <c r="EB21">
        <v>217</v>
      </c>
      <c r="EO21" s="50" t="s">
        <v>463</v>
      </c>
      <c r="EP21">
        <v>20</v>
      </c>
      <c r="FE21" s="50" t="s">
        <v>182</v>
      </c>
      <c r="FF21">
        <v>20</v>
      </c>
      <c r="FG21" s="50" t="s">
        <v>851</v>
      </c>
      <c r="FH21">
        <v>217</v>
      </c>
      <c r="FU21" s="50" t="s">
        <v>463</v>
      </c>
      <c r="FV21">
        <v>20</v>
      </c>
      <c r="GK21" s="50" t="s">
        <v>182</v>
      </c>
      <c r="GL21">
        <v>20</v>
      </c>
      <c r="GM21" s="50" t="s">
        <v>851</v>
      </c>
      <c r="GN21">
        <v>217</v>
      </c>
      <c r="HI21" s="50" t="s">
        <v>463</v>
      </c>
      <c r="HJ21">
        <v>20</v>
      </c>
      <c r="HQ21" s="50" t="s">
        <v>182</v>
      </c>
      <c r="HR21">
        <v>20</v>
      </c>
      <c r="HS21" s="50" t="s">
        <v>851</v>
      </c>
      <c r="HT21">
        <v>217</v>
      </c>
      <c r="IO21" s="50" t="s">
        <v>463</v>
      </c>
      <c r="IP21">
        <v>20</v>
      </c>
      <c r="IW21" s="50" t="s">
        <v>182</v>
      </c>
      <c r="IX21">
        <v>20</v>
      </c>
      <c r="IY21" s="50" t="s">
        <v>851</v>
      </c>
      <c r="IZ21">
        <v>217</v>
      </c>
      <c r="JU21" s="50" t="s">
        <v>463</v>
      </c>
      <c r="JV21">
        <v>20</v>
      </c>
    </row>
    <row r="22" spans="1:282">
      <c r="A22" t="s">
        <v>816</v>
      </c>
      <c r="B22" t="s">
        <v>944</v>
      </c>
      <c r="C22" s="50" t="s">
        <v>183</v>
      </c>
      <c r="D22">
        <v>21</v>
      </c>
      <c r="E22" s="50" t="s">
        <v>160</v>
      </c>
      <c r="F22">
        <v>305</v>
      </c>
      <c r="W22" s="50" t="s">
        <v>183</v>
      </c>
      <c r="X22">
        <v>21</v>
      </c>
      <c r="Y22" s="50" t="s">
        <v>160</v>
      </c>
      <c r="Z22">
        <v>305</v>
      </c>
      <c r="AQ22" s="50" t="s">
        <v>183</v>
      </c>
      <c r="AR22">
        <v>21</v>
      </c>
      <c r="AS22" s="50" t="s">
        <v>160</v>
      </c>
      <c r="AT22">
        <v>305</v>
      </c>
      <c r="BQ22" s="50" t="s">
        <v>183</v>
      </c>
      <c r="BR22">
        <v>21</v>
      </c>
      <c r="BS22" s="50" t="s">
        <v>160</v>
      </c>
      <c r="BT22">
        <v>305</v>
      </c>
      <c r="CO22" s="50" t="s">
        <v>183</v>
      </c>
      <c r="CP22">
        <v>21</v>
      </c>
      <c r="CQ22" s="50" t="s">
        <v>160</v>
      </c>
      <c r="CR22">
        <v>305</v>
      </c>
      <c r="DY22" s="50" t="s">
        <v>183</v>
      </c>
      <c r="DZ22">
        <v>21</v>
      </c>
      <c r="EA22" s="50" t="s">
        <v>852</v>
      </c>
      <c r="EB22">
        <v>218</v>
      </c>
      <c r="FE22" s="50" t="s">
        <v>183</v>
      </c>
      <c r="FF22">
        <v>21</v>
      </c>
      <c r="FG22" s="50" t="s">
        <v>852</v>
      </c>
      <c r="FH22">
        <v>218</v>
      </c>
      <c r="GK22" s="50" t="s">
        <v>183</v>
      </c>
      <c r="GL22">
        <v>21</v>
      </c>
      <c r="GM22" s="50" t="s">
        <v>852</v>
      </c>
      <c r="GN22">
        <v>218</v>
      </c>
      <c r="HQ22" s="50" t="s">
        <v>183</v>
      </c>
      <c r="HR22">
        <v>21</v>
      </c>
      <c r="HS22" s="50" t="s">
        <v>852</v>
      </c>
      <c r="HT22">
        <v>218</v>
      </c>
      <c r="IW22" s="50" t="s">
        <v>183</v>
      </c>
      <c r="IX22">
        <v>21</v>
      </c>
      <c r="IY22" s="50" t="s">
        <v>852</v>
      </c>
      <c r="IZ22">
        <v>218</v>
      </c>
    </row>
    <row r="23" spans="1:282">
      <c r="A23" t="s">
        <v>818</v>
      </c>
      <c r="B23" t="s">
        <v>959</v>
      </c>
      <c r="C23" s="50" t="s">
        <v>184</v>
      </c>
      <c r="D23">
        <v>22</v>
      </c>
      <c r="E23" s="50" t="s">
        <v>331</v>
      </c>
      <c r="F23">
        <v>306</v>
      </c>
      <c r="W23" s="50" t="s">
        <v>184</v>
      </c>
      <c r="X23">
        <v>22</v>
      </c>
      <c r="Y23" s="50" t="s">
        <v>331</v>
      </c>
      <c r="Z23">
        <v>306</v>
      </c>
      <c r="AQ23" s="50" t="s">
        <v>184</v>
      </c>
      <c r="AR23">
        <v>22</v>
      </c>
      <c r="AS23" s="50" t="s">
        <v>331</v>
      </c>
      <c r="AT23">
        <v>306</v>
      </c>
      <c r="BQ23" s="50" t="s">
        <v>184</v>
      </c>
      <c r="BR23">
        <v>22</v>
      </c>
      <c r="BS23" s="50" t="s">
        <v>331</v>
      </c>
      <c r="BT23">
        <v>306</v>
      </c>
      <c r="CO23" s="50" t="s">
        <v>184</v>
      </c>
      <c r="CP23">
        <v>22</v>
      </c>
      <c r="CQ23" s="50" t="s">
        <v>331</v>
      </c>
      <c r="CR23">
        <v>306</v>
      </c>
      <c r="DY23" s="50" t="s">
        <v>184</v>
      </c>
      <c r="DZ23">
        <v>22</v>
      </c>
      <c r="EA23" s="50" t="s">
        <v>853</v>
      </c>
      <c r="EB23">
        <v>219</v>
      </c>
      <c r="FE23" s="50" t="s">
        <v>184</v>
      </c>
      <c r="FF23">
        <v>22</v>
      </c>
      <c r="FG23" s="50" t="s">
        <v>853</v>
      </c>
      <c r="FH23">
        <v>219</v>
      </c>
      <c r="GK23" s="50" t="s">
        <v>184</v>
      </c>
      <c r="GL23">
        <v>22</v>
      </c>
      <c r="GM23" s="50" t="s">
        <v>853</v>
      </c>
      <c r="GN23">
        <v>219</v>
      </c>
      <c r="HQ23" s="50" t="s">
        <v>184</v>
      </c>
      <c r="HR23">
        <v>22</v>
      </c>
      <c r="HS23" s="50" t="s">
        <v>853</v>
      </c>
      <c r="HT23">
        <v>219</v>
      </c>
      <c r="IW23" s="50" t="s">
        <v>184</v>
      </c>
      <c r="IX23">
        <v>22</v>
      </c>
      <c r="IY23" s="50" t="s">
        <v>853</v>
      </c>
      <c r="IZ23">
        <v>219</v>
      </c>
    </row>
    <row r="24" spans="1:282">
      <c r="A24" t="s">
        <v>819</v>
      </c>
      <c r="B24" t="s">
        <v>956</v>
      </c>
      <c r="C24" s="50" t="s">
        <v>185</v>
      </c>
      <c r="D24">
        <v>23</v>
      </c>
      <c r="E24" s="50" t="s">
        <v>332</v>
      </c>
      <c r="F24">
        <v>307</v>
      </c>
      <c r="W24" s="50" t="s">
        <v>185</v>
      </c>
      <c r="X24">
        <v>23</v>
      </c>
      <c r="Y24" s="50" t="s">
        <v>332</v>
      </c>
      <c r="Z24">
        <v>307</v>
      </c>
      <c r="AQ24" s="50" t="s">
        <v>185</v>
      </c>
      <c r="AR24">
        <v>23</v>
      </c>
      <c r="AS24" s="50" t="s">
        <v>332</v>
      </c>
      <c r="AT24">
        <v>307</v>
      </c>
      <c r="BQ24" s="50" t="s">
        <v>185</v>
      </c>
      <c r="BR24">
        <v>23</v>
      </c>
      <c r="BS24" s="50" t="s">
        <v>332</v>
      </c>
      <c r="BT24">
        <v>307</v>
      </c>
      <c r="CO24" s="50" t="s">
        <v>185</v>
      </c>
      <c r="CP24">
        <v>23</v>
      </c>
      <c r="CQ24" s="50" t="s">
        <v>332</v>
      </c>
      <c r="CR24">
        <v>307</v>
      </c>
      <c r="DY24" s="50" t="s">
        <v>185</v>
      </c>
      <c r="DZ24">
        <v>23</v>
      </c>
      <c r="EA24" s="50" t="s">
        <v>854</v>
      </c>
      <c r="EB24">
        <v>220</v>
      </c>
      <c r="FE24" s="50" t="s">
        <v>185</v>
      </c>
      <c r="FF24">
        <v>23</v>
      </c>
      <c r="FG24" s="50" t="s">
        <v>854</v>
      </c>
      <c r="FH24">
        <v>220</v>
      </c>
      <c r="GK24" s="50" t="s">
        <v>185</v>
      </c>
      <c r="GL24">
        <v>23</v>
      </c>
      <c r="GM24" s="50" t="s">
        <v>854</v>
      </c>
      <c r="GN24">
        <v>220</v>
      </c>
      <c r="HQ24" s="50" t="s">
        <v>185</v>
      </c>
      <c r="HR24">
        <v>23</v>
      </c>
      <c r="HS24" s="50" t="s">
        <v>854</v>
      </c>
      <c r="HT24">
        <v>220</v>
      </c>
      <c r="IW24" s="50" t="s">
        <v>185</v>
      </c>
      <c r="IX24">
        <v>23</v>
      </c>
      <c r="IY24" s="50" t="s">
        <v>854</v>
      </c>
      <c r="IZ24">
        <v>220</v>
      </c>
    </row>
    <row r="25" spans="1:282">
      <c r="A25" t="s">
        <v>820</v>
      </c>
      <c r="B25" t="s">
        <v>955</v>
      </c>
      <c r="C25" s="50" t="s">
        <v>186</v>
      </c>
      <c r="D25">
        <v>24</v>
      </c>
      <c r="E25" s="50" t="s">
        <v>333</v>
      </c>
      <c r="F25">
        <v>308</v>
      </c>
      <c r="W25" s="50" t="s">
        <v>186</v>
      </c>
      <c r="X25">
        <v>24</v>
      </c>
      <c r="Y25" s="50" t="s">
        <v>333</v>
      </c>
      <c r="Z25">
        <v>308</v>
      </c>
      <c r="AQ25" s="50" t="s">
        <v>186</v>
      </c>
      <c r="AR25">
        <v>24</v>
      </c>
      <c r="AS25" s="50" t="s">
        <v>333</v>
      </c>
      <c r="AT25">
        <v>308</v>
      </c>
      <c r="BQ25" s="50" t="s">
        <v>186</v>
      </c>
      <c r="BR25">
        <v>24</v>
      </c>
      <c r="BS25" s="50" t="s">
        <v>333</v>
      </c>
      <c r="BT25">
        <v>308</v>
      </c>
      <c r="CO25" s="50" t="s">
        <v>186</v>
      </c>
      <c r="CP25">
        <v>24</v>
      </c>
      <c r="CQ25" s="50" t="s">
        <v>333</v>
      </c>
      <c r="CR25">
        <v>308</v>
      </c>
      <c r="DY25" s="50" t="s">
        <v>186</v>
      </c>
      <c r="DZ25">
        <v>24</v>
      </c>
      <c r="EA25" s="50" t="s">
        <v>855</v>
      </c>
      <c r="EB25">
        <v>221</v>
      </c>
      <c r="FE25" s="50" t="s">
        <v>186</v>
      </c>
      <c r="FF25">
        <v>24</v>
      </c>
      <c r="FG25" s="50" t="s">
        <v>855</v>
      </c>
      <c r="FH25">
        <v>221</v>
      </c>
      <c r="GK25" s="50" t="s">
        <v>186</v>
      </c>
      <c r="GL25">
        <v>24</v>
      </c>
      <c r="GM25" s="50" t="s">
        <v>855</v>
      </c>
      <c r="GN25">
        <v>221</v>
      </c>
      <c r="HQ25" s="50" t="s">
        <v>186</v>
      </c>
      <c r="HR25">
        <v>24</v>
      </c>
      <c r="HS25" s="50" t="s">
        <v>855</v>
      </c>
      <c r="HT25">
        <v>221</v>
      </c>
      <c r="IW25" s="50" t="s">
        <v>186</v>
      </c>
      <c r="IX25">
        <v>24</v>
      </c>
      <c r="IY25" s="50" t="s">
        <v>855</v>
      </c>
      <c r="IZ25">
        <v>221</v>
      </c>
    </row>
    <row r="26" spans="1:282">
      <c r="A26" t="s">
        <v>821</v>
      </c>
      <c r="B26" t="s">
        <v>953</v>
      </c>
      <c r="C26" s="50" t="s">
        <v>187</v>
      </c>
      <c r="D26">
        <v>25</v>
      </c>
      <c r="E26" s="50" t="s">
        <v>334</v>
      </c>
      <c r="F26">
        <v>309</v>
      </c>
      <c r="W26" s="50" t="s">
        <v>187</v>
      </c>
      <c r="X26">
        <v>25</v>
      </c>
      <c r="Y26" s="50" t="s">
        <v>334</v>
      </c>
      <c r="Z26">
        <v>309</v>
      </c>
      <c r="AQ26" s="50" t="s">
        <v>187</v>
      </c>
      <c r="AR26">
        <v>25</v>
      </c>
      <c r="AS26" s="50" t="s">
        <v>334</v>
      </c>
      <c r="AT26">
        <v>309</v>
      </c>
      <c r="BQ26" s="50" t="s">
        <v>187</v>
      </c>
      <c r="BR26">
        <v>25</v>
      </c>
      <c r="BS26" s="50" t="s">
        <v>334</v>
      </c>
      <c r="BT26">
        <v>309</v>
      </c>
      <c r="CO26" s="50" t="s">
        <v>187</v>
      </c>
      <c r="CP26">
        <v>25</v>
      </c>
      <c r="CQ26" s="50" t="s">
        <v>334</v>
      </c>
      <c r="CR26">
        <v>309</v>
      </c>
      <c r="DY26" s="50" t="s">
        <v>187</v>
      </c>
      <c r="DZ26">
        <v>25</v>
      </c>
      <c r="EA26" s="50" t="s">
        <v>856</v>
      </c>
      <c r="EB26">
        <v>222</v>
      </c>
      <c r="FE26" s="50" t="s">
        <v>187</v>
      </c>
      <c r="FF26">
        <v>25</v>
      </c>
      <c r="FG26" s="50" t="s">
        <v>856</v>
      </c>
      <c r="FH26">
        <v>222</v>
      </c>
      <c r="GK26" s="50" t="s">
        <v>187</v>
      </c>
      <c r="GL26">
        <v>25</v>
      </c>
      <c r="GM26" s="50" t="s">
        <v>856</v>
      </c>
      <c r="GN26">
        <v>222</v>
      </c>
      <c r="HQ26" s="50" t="s">
        <v>187</v>
      </c>
      <c r="HR26">
        <v>25</v>
      </c>
      <c r="HS26" s="50" t="s">
        <v>856</v>
      </c>
      <c r="HT26">
        <v>222</v>
      </c>
      <c r="IW26" s="50" t="s">
        <v>187</v>
      </c>
      <c r="IX26">
        <v>25</v>
      </c>
      <c r="IY26" s="50" t="s">
        <v>856</v>
      </c>
      <c r="IZ26">
        <v>222</v>
      </c>
    </row>
    <row r="27" spans="1:282">
      <c r="A27" t="s">
        <v>822</v>
      </c>
      <c r="B27" t="s">
        <v>954</v>
      </c>
      <c r="C27" s="50" t="s">
        <v>188</v>
      </c>
      <c r="D27">
        <v>26</v>
      </c>
      <c r="E27" s="50" t="s">
        <v>161</v>
      </c>
      <c r="F27">
        <v>310</v>
      </c>
      <c r="W27" s="50" t="s">
        <v>188</v>
      </c>
      <c r="X27">
        <v>26</v>
      </c>
      <c r="Y27" s="50" t="s">
        <v>161</v>
      </c>
      <c r="Z27">
        <v>310</v>
      </c>
      <c r="AQ27" s="50" t="s">
        <v>188</v>
      </c>
      <c r="AR27">
        <v>26</v>
      </c>
      <c r="AS27" s="50" t="s">
        <v>161</v>
      </c>
      <c r="AT27">
        <v>310</v>
      </c>
      <c r="BQ27" s="50" t="s">
        <v>188</v>
      </c>
      <c r="BR27">
        <v>26</v>
      </c>
      <c r="BS27" s="50" t="s">
        <v>161</v>
      </c>
      <c r="BT27">
        <v>310</v>
      </c>
      <c r="CO27" s="50" t="s">
        <v>188</v>
      </c>
      <c r="CP27">
        <v>26</v>
      </c>
      <c r="CQ27" s="50" t="s">
        <v>161</v>
      </c>
      <c r="CR27">
        <v>310</v>
      </c>
      <c r="DY27" s="50" t="s">
        <v>188</v>
      </c>
      <c r="DZ27">
        <v>26</v>
      </c>
      <c r="EA27" s="50" t="s">
        <v>857</v>
      </c>
      <c r="EB27">
        <v>223</v>
      </c>
      <c r="FE27" s="50" t="s">
        <v>188</v>
      </c>
      <c r="FF27">
        <v>26</v>
      </c>
      <c r="FG27" s="50" t="s">
        <v>857</v>
      </c>
      <c r="FH27">
        <v>223</v>
      </c>
      <c r="GK27" s="50" t="s">
        <v>188</v>
      </c>
      <c r="GL27">
        <v>26</v>
      </c>
      <c r="GM27" s="50" t="s">
        <v>857</v>
      </c>
      <c r="GN27">
        <v>223</v>
      </c>
      <c r="HQ27" s="50" t="s">
        <v>188</v>
      </c>
      <c r="HR27">
        <v>26</v>
      </c>
      <c r="HS27" s="50" t="s">
        <v>857</v>
      </c>
      <c r="HT27">
        <v>223</v>
      </c>
      <c r="IW27" s="50" t="s">
        <v>188</v>
      </c>
      <c r="IX27">
        <v>26</v>
      </c>
      <c r="IY27" s="50" t="s">
        <v>857</v>
      </c>
      <c r="IZ27">
        <v>223</v>
      </c>
    </row>
    <row r="28" spans="1:282">
      <c r="A28" t="s">
        <v>823</v>
      </c>
      <c r="B28" t="s">
        <v>958</v>
      </c>
      <c r="C28" s="50" t="s">
        <v>189</v>
      </c>
      <c r="D28">
        <v>27</v>
      </c>
      <c r="E28" s="50" t="s">
        <v>335</v>
      </c>
      <c r="F28">
        <v>311</v>
      </c>
      <c r="W28" s="50" t="s">
        <v>189</v>
      </c>
      <c r="X28">
        <v>27</v>
      </c>
      <c r="Y28" s="50" t="s">
        <v>335</v>
      </c>
      <c r="Z28">
        <v>311</v>
      </c>
      <c r="AQ28" s="50" t="s">
        <v>189</v>
      </c>
      <c r="AR28">
        <v>27</v>
      </c>
      <c r="AS28" s="50" t="s">
        <v>335</v>
      </c>
      <c r="AT28">
        <v>311</v>
      </c>
      <c r="BQ28" s="50" t="s">
        <v>189</v>
      </c>
      <c r="BR28">
        <v>27</v>
      </c>
      <c r="BS28" s="50" t="s">
        <v>335</v>
      </c>
      <c r="BT28">
        <v>311</v>
      </c>
      <c r="CO28" s="50" t="s">
        <v>189</v>
      </c>
      <c r="CP28">
        <v>27</v>
      </c>
      <c r="CQ28" s="50" t="s">
        <v>335</v>
      </c>
      <c r="CR28">
        <v>311</v>
      </c>
      <c r="DY28" s="50" t="s">
        <v>189</v>
      </c>
      <c r="DZ28">
        <v>27</v>
      </c>
      <c r="EA28" s="50" t="s">
        <v>858</v>
      </c>
      <c r="EB28">
        <v>224</v>
      </c>
      <c r="FE28" s="50" t="s">
        <v>189</v>
      </c>
      <c r="FF28">
        <v>27</v>
      </c>
      <c r="FG28" s="50" t="s">
        <v>858</v>
      </c>
      <c r="FH28">
        <v>224</v>
      </c>
      <c r="GK28" s="50" t="s">
        <v>189</v>
      </c>
      <c r="GL28">
        <v>27</v>
      </c>
      <c r="GM28" s="50" t="s">
        <v>858</v>
      </c>
      <c r="GN28">
        <v>224</v>
      </c>
      <c r="HQ28" s="50" t="s">
        <v>189</v>
      </c>
      <c r="HR28">
        <v>27</v>
      </c>
      <c r="HS28" s="50" t="s">
        <v>858</v>
      </c>
      <c r="HT28">
        <v>224</v>
      </c>
      <c r="IW28" s="50" t="s">
        <v>189</v>
      </c>
      <c r="IX28">
        <v>27</v>
      </c>
      <c r="IY28" s="50" t="s">
        <v>858</v>
      </c>
      <c r="IZ28">
        <v>224</v>
      </c>
    </row>
    <row r="29" spans="1:282">
      <c r="A29" t="s">
        <v>824</v>
      </c>
      <c r="B29" t="s">
        <v>957</v>
      </c>
      <c r="C29" s="50" t="s">
        <v>190</v>
      </c>
      <c r="D29">
        <v>28</v>
      </c>
      <c r="E29" s="50" t="s">
        <v>336</v>
      </c>
      <c r="F29">
        <v>312</v>
      </c>
      <c r="W29" s="50" t="s">
        <v>190</v>
      </c>
      <c r="X29">
        <v>28</v>
      </c>
      <c r="Y29" s="50" t="s">
        <v>336</v>
      </c>
      <c r="Z29">
        <v>312</v>
      </c>
      <c r="AQ29" s="50" t="s">
        <v>190</v>
      </c>
      <c r="AR29">
        <v>28</v>
      </c>
      <c r="AS29" s="50" t="s">
        <v>336</v>
      </c>
      <c r="AT29">
        <v>312</v>
      </c>
      <c r="BQ29" s="50" t="s">
        <v>190</v>
      </c>
      <c r="BR29">
        <v>28</v>
      </c>
      <c r="BS29" s="50" t="s">
        <v>336</v>
      </c>
      <c r="BT29">
        <v>312</v>
      </c>
      <c r="CO29" s="50" t="s">
        <v>190</v>
      </c>
      <c r="CP29">
        <v>28</v>
      </c>
      <c r="CQ29" s="50" t="s">
        <v>336</v>
      </c>
      <c r="CR29">
        <v>312</v>
      </c>
      <c r="DY29" s="50" t="s">
        <v>190</v>
      </c>
      <c r="DZ29">
        <v>28</v>
      </c>
      <c r="EA29" s="50" t="s">
        <v>859</v>
      </c>
      <c r="EB29">
        <v>225</v>
      </c>
      <c r="FE29" s="50" t="s">
        <v>190</v>
      </c>
      <c r="FF29">
        <v>28</v>
      </c>
      <c r="FG29" s="50" t="s">
        <v>859</v>
      </c>
      <c r="FH29">
        <v>225</v>
      </c>
      <c r="GK29" s="50" t="s">
        <v>190</v>
      </c>
      <c r="GL29">
        <v>28</v>
      </c>
      <c r="GM29" s="50" t="s">
        <v>859</v>
      </c>
      <c r="GN29">
        <v>225</v>
      </c>
      <c r="HQ29" s="50" t="s">
        <v>190</v>
      </c>
      <c r="HR29">
        <v>28</v>
      </c>
      <c r="HS29" s="50" t="s">
        <v>859</v>
      </c>
      <c r="HT29">
        <v>225</v>
      </c>
      <c r="IW29" s="50" t="s">
        <v>190</v>
      </c>
      <c r="IX29">
        <v>28</v>
      </c>
      <c r="IY29" s="50" t="s">
        <v>859</v>
      </c>
      <c r="IZ29">
        <v>225</v>
      </c>
    </row>
    <row r="30" spans="1:282">
      <c r="A30" t="s">
        <v>825</v>
      </c>
      <c r="B30" t="s">
        <v>935</v>
      </c>
      <c r="C30" s="50" t="s">
        <v>191</v>
      </c>
      <c r="D30">
        <v>29</v>
      </c>
      <c r="E30" s="50" t="s">
        <v>337</v>
      </c>
      <c r="F30">
        <v>313</v>
      </c>
      <c r="W30" s="50" t="s">
        <v>191</v>
      </c>
      <c r="X30">
        <v>29</v>
      </c>
      <c r="Y30" s="50" t="s">
        <v>337</v>
      </c>
      <c r="Z30">
        <v>313</v>
      </c>
      <c r="AQ30" s="50" t="s">
        <v>191</v>
      </c>
      <c r="AR30">
        <v>29</v>
      </c>
      <c r="AS30" s="50" t="s">
        <v>337</v>
      </c>
      <c r="AT30">
        <v>313</v>
      </c>
      <c r="BQ30" s="50" t="s">
        <v>191</v>
      </c>
      <c r="BR30">
        <v>29</v>
      </c>
      <c r="BS30" s="50" t="s">
        <v>337</v>
      </c>
      <c r="BT30">
        <v>313</v>
      </c>
      <c r="CO30" s="50" t="s">
        <v>191</v>
      </c>
      <c r="CP30">
        <v>29</v>
      </c>
      <c r="CQ30" s="50" t="s">
        <v>337</v>
      </c>
      <c r="CR30">
        <v>313</v>
      </c>
      <c r="DY30" s="50" t="s">
        <v>191</v>
      </c>
      <c r="DZ30">
        <v>29</v>
      </c>
      <c r="EA30" s="50" t="s">
        <v>860</v>
      </c>
      <c r="EB30">
        <v>226</v>
      </c>
      <c r="FE30" s="50" t="s">
        <v>191</v>
      </c>
      <c r="FF30">
        <v>29</v>
      </c>
      <c r="FG30" s="50" t="s">
        <v>860</v>
      </c>
      <c r="FH30">
        <v>226</v>
      </c>
      <c r="GK30" s="50" t="s">
        <v>191</v>
      </c>
      <c r="GL30">
        <v>29</v>
      </c>
      <c r="GM30" s="50" t="s">
        <v>860</v>
      </c>
      <c r="GN30">
        <v>226</v>
      </c>
      <c r="HQ30" s="50" t="s">
        <v>191</v>
      </c>
      <c r="HR30">
        <v>29</v>
      </c>
      <c r="HS30" s="50" t="s">
        <v>860</v>
      </c>
      <c r="HT30">
        <v>226</v>
      </c>
      <c r="IW30" s="50" t="s">
        <v>191</v>
      </c>
      <c r="IX30">
        <v>29</v>
      </c>
      <c r="IY30" s="50" t="s">
        <v>860</v>
      </c>
      <c r="IZ30">
        <v>226</v>
      </c>
    </row>
    <row r="31" spans="1:282">
      <c r="C31" s="50" t="s">
        <v>192</v>
      </c>
      <c r="D31">
        <v>30</v>
      </c>
      <c r="E31" s="50" t="s">
        <v>338</v>
      </c>
      <c r="F31">
        <v>314</v>
      </c>
      <c r="W31" s="50" t="s">
        <v>192</v>
      </c>
      <c r="X31">
        <v>30</v>
      </c>
      <c r="Y31" s="50" t="s">
        <v>338</v>
      </c>
      <c r="Z31">
        <v>314</v>
      </c>
      <c r="AQ31" s="50" t="s">
        <v>192</v>
      </c>
      <c r="AR31">
        <v>30</v>
      </c>
      <c r="AS31" s="50" t="s">
        <v>338</v>
      </c>
      <c r="AT31">
        <v>314</v>
      </c>
      <c r="BQ31" s="50" t="s">
        <v>192</v>
      </c>
      <c r="BR31">
        <v>30</v>
      </c>
      <c r="BS31" s="50" t="s">
        <v>338</v>
      </c>
      <c r="BT31">
        <v>314</v>
      </c>
      <c r="CO31" s="50" t="s">
        <v>192</v>
      </c>
      <c r="CP31">
        <v>30</v>
      </c>
      <c r="CQ31" s="50" t="s">
        <v>338</v>
      </c>
      <c r="CR31">
        <v>314</v>
      </c>
      <c r="DY31" s="50" t="s">
        <v>192</v>
      </c>
      <c r="DZ31">
        <v>30</v>
      </c>
      <c r="EA31" s="50" t="s">
        <v>160</v>
      </c>
      <c r="EB31">
        <v>227</v>
      </c>
      <c r="FE31" s="50" t="s">
        <v>192</v>
      </c>
      <c r="FF31">
        <v>30</v>
      </c>
      <c r="FG31" s="50" t="s">
        <v>160</v>
      </c>
      <c r="FH31">
        <v>227</v>
      </c>
      <c r="GK31" s="50" t="s">
        <v>192</v>
      </c>
      <c r="GL31">
        <v>30</v>
      </c>
      <c r="GM31" s="50" t="s">
        <v>160</v>
      </c>
      <c r="GN31">
        <v>227</v>
      </c>
      <c r="HQ31" s="50" t="s">
        <v>192</v>
      </c>
      <c r="HR31">
        <v>30</v>
      </c>
      <c r="HS31" s="50" t="s">
        <v>160</v>
      </c>
      <c r="HT31">
        <v>227</v>
      </c>
      <c r="IW31" s="50" t="s">
        <v>192</v>
      </c>
      <c r="IX31">
        <v>30</v>
      </c>
      <c r="IY31" s="50" t="s">
        <v>160</v>
      </c>
      <c r="IZ31">
        <v>227</v>
      </c>
    </row>
    <row r="32" spans="1:282">
      <c r="C32" s="50" t="s">
        <v>193</v>
      </c>
      <c r="D32">
        <v>31</v>
      </c>
      <c r="E32" s="50" t="s">
        <v>339</v>
      </c>
      <c r="F32">
        <v>315</v>
      </c>
      <c r="W32" s="50" t="s">
        <v>193</v>
      </c>
      <c r="X32">
        <v>31</v>
      </c>
      <c r="Y32" s="50" t="s">
        <v>339</v>
      </c>
      <c r="Z32">
        <v>315</v>
      </c>
      <c r="AQ32" s="50" t="s">
        <v>193</v>
      </c>
      <c r="AR32">
        <v>31</v>
      </c>
      <c r="AS32" s="50" t="s">
        <v>339</v>
      </c>
      <c r="AT32">
        <v>315</v>
      </c>
      <c r="BQ32" s="50" t="s">
        <v>193</v>
      </c>
      <c r="BR32">
        <v>31</v>
      </c>
      <c r="BS32" s="50" t="s">
        <v>339</v>
      </c>
      <c r="BT32">
        <v>315</v>
      </c>
      <c r="CO32" s="50" t="s">
        <v>193</v>
      </c>
      <c r="CP32">
        <v>31</v>
      </c>
      <c r="CQ32" s="50" t="s">
        <v>339</v>
      </c>
      <c r="CR32">
        <v>315</v>
      </c>
      <c r="DY32" s="50" t="s">
        <v>193</v>
      </c>
      <c r="DZ32">
        <v>31</v>
      </c>
      <c r="EA32" s="50" t="s">
        <v>861</v>
      </c>
      <c r="EB32">
        <v>228</v>
      </c>
      <c r="FE32" s="50" t="s">
        <v>193</v>
      </c>
      <c r="FF32">
        <v>31</v>
      </c>
      <c r="FG32" s="50" t="s">
        <v>861</v>
      </c>
      <c r="FH32">
        <v>228</v>
      </c>
      <c r="GK32" s="50" t="s">
        <v>193</v>
      </c>
      <c r="GL32">
        <v>31</v>
      </c>
      <c r="GM32" s="50" t="s">
        <v>861</v>
      </c>
      <c r="GN32">
        <v>228</v>
      </c>
      <c r="HQ32" s="50" t="s">
        <v>193</v>
      </c>
      <c r="HR32">
        <v>31</v>
      </c>
      <c r="HS32" s="50" t="s">
        <v>861</v>
      </c>
      <c r="HT32">
        <v>228</v>
      </c>
      <c r="IW32" s="50" t="s">
        <v>193</v>
      </c>
      <c r="IX32">
        <v>31</v>
      </c>
      <c r="IY32" s="50" t="s">
        <v>861</v>
      </c>
      <c r="IZ32">
        <v>228</v>
      </c>
    </row>
    <row r="33" spans="3:260">
      <c r="C33" s="50" t="s">
        <v>194</v>
      </c>
      <c r="D33">
        <v>32</v>
      </c>
      <c r="E33" s="50" t="s">
        <v>162</v>
      </c>
      <c r="F33">
        <v>316</v>
      </c>
      <c r="W33" s="50" t="s">
        <v>194</v>
      </c>
      <c r="X33">
        <v>32</v>
      </c>
      <c r="Y33" s="50" t="s">
        <v>162</v>
      </c>
      <c r="Z33">
        <v>316</v>
      </c>
      <c r="AQ33" s="50" t="s">
        <v>194</v>
      </c>
      <c r="AR33">
        <v>32</v>
      </c>
      <c r="AS33" s="50" t="s">
        <v>162</v>
      </c>
      <c r="AT33">
        <v>316</v>
      </c>
      <c r="BQ33" s="50" t="s">
        <v>194</v>
      </c>
      <c r="BR33">
        <v>32</v>
      </c>
      <c r="BS33" s="50" t="s">
        <v>162</v>
      </c>
      <c r="BT33">
        <v>316</v>
      </c>
      <c r="CO33" s="50" t="s">
        <v>194</v>
      </c>
      <c r="CP33">
        <v>32</v>
      </c>
      <c r="CQ33" s="50" t="s">
        <v>162</v>
      </c>
      <c r="CR33">
        <v>316</v>
      </c>
      <c r="DY33" s="50" t="s">
        <v>194</v>
      </c>
      <c r="DZ33">
        <v>32</v>
      </c>
      <c r="EA33" s="50" t="s">
        <v>862</v>
      </c>
      <c r="EB33">
        <v>229</v>
      </c>
      <c r="FE33" s="50" t="s">
        <v>194</v>
      </c>
      <c r="FF33">
        <v>32</v>
      </c>
      <c r="FG33" s="50" t="s">
        <v>862</v>
      </c>
      <c r="FH33">
        <v>229</v>
      </c>
      <c r="GK33" s="50" t="s">
        <v>194</v>
      </c>
      <c r="GL33">
        <v>32</v>
      </c>
      <c r="GM33" s="50" t="s">
        <v>862</v>
      </c>
      <c r="GN33">
        <v>229</v>
      </c>
      <c r="HQ33" s="50" t="s">
        <v>194</v>
      </c>
      <c r="HR33">
        <v>32</v>
      </c>
      <c r="HS33" s="50" t="s">
        <v>862</v>
      </c>
      <c r="HT33">
        <v>229</v>
      </c>
      <c r="IW33" s="50" t="s">
        <v>194</v>
      </c>
      <c r="IX33">
        <v>32</v>
      </c>
      <c r="IY33" s="50" t="s">
        <v>862</v>
      </c>
      <c r="IZ33">
        <v>229</v>
      </c>
    </row>
    <row r="34" spans="3:260">
      <c r="C34" s="50" t="s">
        <v>195</v>
      </c>
      <c r="D34">
        <v>33</v>
      </c>
      <c r="E34" s="50" t="s">
        <v>340</v>
      </c>
      <c r="F34">
        <v>317</v>
      </c>
      <c r="W34" s="50" t="s">
        <v>195</v>
      </c>
      <c r="X34">
        <v>33</v>
      </c>
      <c r="Y34" s="50" t="s">
        <v>340</v>
      </c>
      <c r="Z34">
        <v>317</v>
      </c>
      <c r="AQ34" s="50" t="s">
        <v>195</v>
      </c>
      <c r="AR34">
        <v>33</v>
      </c>
      <c r="AS34" s="50" t="s">
        <v>340</v>
      </c>
      <c r="AT34">
        <v>317</v>
      </c>
      <c r="BQ34" s="50" t="s">
        <v>195</v>
      </c>
      <c r="BR34">
        <v>33</v>
      </c>
      <c r="BS34" s="50" t="s">
        <v>340</v>
      </c>
      <c r="BT34">
        <v>317</v>
      </c>
      <c r="CO34" s="50" t="s">
        <v>195</v>
      </c>
      <c r="CP34">
        <v>33</v>
      </c>
      <c r="CQ34" s="50" t="s">
        <v>340</v>
      </c>
      <c r="CR34">
        <v>317</v>
      </c>
      <c r="DY34" s="50" t="s">
        <v>195</v>
      </c>
      <c r="DZ34">
        <v>33</v>
      </c>
      <c r="EA34" s="50" t="s">
        <v>863</v>
      </c>
      <c r="EB34">
        <v>230</v>
      </c>
      <c r="FE34" s="50" t="s">
        <v>195</v>
      </c>
      <c r="FF34">
        <v>33</v>
      </c>
      <c r="FG34" s="50" t="s">
        <v>863</v>
      </c>
      <c r="FH34">
        <v>230</v>
      </c>
      <c r="GK34" s="50" t="s">
        <v>195</v>
      </c>
      <c r="GL34">
        <v>33</v>
      </c>
      <c r="GM34" s="50" t="s">
        <v>863</v>
      </c>
      <c r="GN34">
        <v>230</v>
      </c>
      <c r="HQ34" s="50" t="s">
        <v>195</v>
      </c>
      <c r="HR34">
        <v>33</v>
      </c>
      <c r="HS34" s="50" t="s">
        <v>863</v>
      </c>
      <c r="HT34">
        <v>230</v>
      </c>
      <c r="IW34" s="50" t="s">
        <v>195</v>
      </c>
      <c r="IX34">
        <v>33</v>
      </c>
      <c r="IY34" s="50" t="s">
        <v>863</v>
      </c>
      <c r="IZ34">
        <v>230</v>
      </c>
    </row>
    <row r="35" spans="3:260">
      <c r="C35" s="50" t="s">
        <v>196</v>
      </c>
      <c r="D35">
        <v>34</v>
      </c>
      <c r="E35" s="50" t="s">
        <v>341</v>
      </c>
      <c r="F35">
        <v>318</v>
      </c>
      <c r="W35" s="50" t="s">
        <v>196</v>
      </c>
      <c r="X35">
        <v>34</v>
      </c>
      <c r="Y35" s="50" t="s">
        <v>341</v>
      </c>
      <c r="Z35">
        <v>318</v>
      </c>
      <c r="AQ35" s="50" t="s">
        <v>196</v>
      </c>
      <c r="AR35">
        <v>34</v>
      </c>
      <c r="AS35" s="50" t="s">
        <v>341</v>
      </c>
      <c r="AT35">
        <v>318</v>
      </c>
      <c r="BQ35" s="50" t="s">
        <v>196</v>
      </c>
      <c r="BR35">
        <v>34</v>
      </c>
      <c r="BS35" s="50" t="s">
        <v>341</v>
      </c>
      <c r="BT35">
        <v>318</v>
      </c>
      <c r="CO35" s="50" t="s">
        <v>196</v>
      </c>
      <c r="CP35">
        <v>34</v>
      </c>
      <c r="CQ35" s="50" t="s">
        <v>341</v>
      </c>
      <c r="CR35">
        <v>318</v>
      </c>
      <c r="DY35" s="50" t="s">
        <v>196</v>
      </c>
      <c r="DZ35">
        <v>34</v>
      </c>
      <c r="EA35" s="50" t="s">
        <v>443</v>
      </c>
      <c r="EB35">
        <v>231</v>
      </c>
      <c r="FE35" s="50" t="s">
        <v>196</v>
      </c>
      <c r="FF35">
        <v>34</v>
      </c>
      <c r="FG35" s="50" t="s">
        <v>443</v>
      </c>
      <c r="FH35">
        <v>231</v>
      </c>
      <c r="GK35" s="50" t="s">
        <v>196</v>
      </c>
      <c r="GL35">
        <v>34</v>
      </c>
      <c r="GM35" s="50" t="s">
        <v>443</v>
      </c>
      <c r="GN35">
        <v>231</v>
      </c>
      <c r="HQ35" s="50" t="s">
        <v>196</v>
      </c>
      <c r="HR35">
        <v>34</v>
      </c>
      <c r="HS35" s="50" t="s">
        <v>443</v>
      </c>
      <c r="HT35">
        <v>231</v>
      </c>
      <c r="IW35" s="50" t="s">
        <v>196</v>
      </c>
      <c r="IX35">
        <v>34</v>
      </c>
      <c r="IY35" s="50" t="s">
        <v>443</v>
      </c>
      <c r="IZ35">
        <v>231</v>
      </c>
    </row>
    <row r="36" spans="3:260">
      <c r="C36" s="50" t="s">
        <v>197</v>
      </c>
      <c r="D36">
        <v>35</v>
      </c>
      <c r="E36" s="50" t="s">
        <v>342</v>
      </c>
      <c r="F36">
        <v>319</v>
      </c>
      <c r="W36" s="50" t="s">
        <v>197</v>
      </c>
      <c r="X36">
        <v>35</v>
      </c>
      <c r="Y36" s="50" t="s">
        <v>342</v>
      </c>
      <c r="Z36">
        <v>319</v>
      </c>
      <c r="AQ36" s="50" t="s">
        <v>197</v>
      </c>
      <c r="AR36">
        <v>35</v>
      </c>
      <c r="AS36" s="50" t="s">
        <v>342</v>
      </c>
      <c r="AT36">
        <v>319</v>
      </c>
      <c r="BQ36" s="50" t="s">
        <v>197</v>
      </c>
      <c r="BR36">
        <v>35</v>
      </c>
      <c r="BS36" s="50" t="s">
        <v>342</v>
      </c>
      <c r="BT36">
        <v>319</v>
      </c>
      <c r="CO36" s="50" t="s">
        <v>197</v>
      </c>
      <c r="CP36">
        <v>35</v>
      </c>
      <c r="CQ36" s="50" t="s">
        <v>342</v>
      </c>
      <c r="CR36">
        <v>319</v>
      </c>
      <c r="DY36" s="50" t="s">
        <v>197</v>
      </c>
      <c r="DZ36">
        <v>35</v>
      </c>
      <c r="EA36" s="50" t="s">
        <v>864</v>
      </c>
      <c r="EB36">
        <v>232</v>
      </c>
      <c r="FE36" s="50" t="s">
        <v>197</v>
      </c>
      <c r="FF36">
        <v>35</v>
      </c>
      <c r="FG36" s="50" t="s">
        <v>864</v>
      </c>
      <c r="FH36">
        <v>232</v>
      </c>
      <c r="GK36" s="50" t="s">
        <v>197</v>
      </c>
      <c r="GL36">
        <v>35</v>
      </c>
      <c r="GM36" s="50" t="s">
        <v>864</v>
      </c>
      <c r="GN36">
        <v>232</v>
      </c>
      <c r="HQ36" s="50" t="s">
        <v>197</v>
      </c>
      <c r="HR36">
        <v>35</v>
      </c>
      <c r="HS36" s="50" t="s">
        <v>864</v>
      </c>
      <c r="HT36">
        <v>232</v>
      </c>
      <c r="IW36" s="50" t="s">
        <v>197</v>
      </c>
      <c r="IX36">
        <v>35</v>
      </c>
      <c r="IY36" s="50" t="s">
        <v>864</v>
      </c>
      <c r="IZ36">
        <v>232</v>
      </c>
    </row>
    <row r="37" spans="3:260">
      <c r="C37" s="50" t="s">
        <v>198</v>
      </c>
      <c r="D37">
        <v>36</v>
      </c>
      <c r="E37" s="50" t="s">
        <v>343</v>
      </c>
      <c r="F37">
        <v>320</v>
      </c>
      <c r="W37" s="50" t="s">
        <v>198</v>
      </c>
      <c r="X37">
        <v>36</v>
      </c>
      <c r="Y37" s="50" t="s">
        <v>343</v>
      </c>
      <c r="Z37">
        <v>320</v>
      </c>
      <c r="AQ37" s="50" t="s">
        <v>198</v>
      </c>
      <c r="AR37">
        <v>36</v>
      </c>
      <c r="AS37" s="50" t="s">
        <v>343</v>
      </c>
      <c r="AT37">
        <v>320</v>
      </c>
      <c r="BQ37" s="50" t="s">
        <v>198</v>
      </c>
      <c r="BR37">
        <v>36</v>
      </c>
      <c r="BS37" s="50" t="s">
        <v>343</v>
      </c>
      <c r="BT37">
        <v>320</v>
      </c>
      <c r="CO37" s="50" t="s">
        <v>198</v>
      </c>
      <c r="CP37">
        <v>36</v>
      </c>
      <c r="CQ37" s="50" t="s">
        <v>343</v>
      </c>
      <c r="CR37">
        <v>320</v>
      </c>
      <c r="DY37" s="50" t="s">
        <v>198</v>
      </c>
      <c r="DZ37">
        <v>36</v>
      </c>
      <c r="EA37" s="50" t="s">
        <v>865</v>
      </c>
      <c r="EB37">
        <v>233</v>
      </c>
      <c r="FE37" s="50" t="s">
        <v>198</v>
      </c>
      <c r="FF37">
        <v>36</v>
      </c>
      <c r="FG37" s="50" t="s">
        <v>865</v>
      </c>
      <c r="FH37">
        <v>233</v>
      </c>
      <c r="GK37" s="50" t="s">
        <v>198</v>
      </c>
      <c r="GL37">
        <v>36</v>
      </c>
      <c r="GM37" s="50" t="s">
        <v>865</v>
      </c>
      <c r="GN37">
        <v>233</v>
      </c>
      <c r="HQ37" s="50" t="s">
        <v>198</v>
      </c>
      <c r="HR37">
        <v>36</v>
      </c>
      <c r="HS37" s="50" t="s">
        <v>865</v>
      </c>
      <c r="HT37">
        <v>233</v>
      </c>
      <c r="IW37" s="50" t="s">
        <v>198</v>
      </c>
      <c r="IX37">
        <v>36</v>
      </c>
      <c r="IY37" s="50" t="s">
        <v>865</v>
      </c>
      <c r="IZ37">
        <v>233</v>
      </c>
    </row>
    <row r="38" spans="3:260">
      <c r="C38" s="50" t="s">
        <v>199</v>
      </c>
      <c r="D38">
        <v>37</v>
      </c>
      <c r="E38" s="50" t="s">
        <v>344</v>
      </c>
      <c r="F38">
        <v>321</v>
      </c>
      <c r="W38" s="50" t="s">
        <v>199</v>
      </c>
      <c r="X38">
        <v>37</v>
      </c>
      <c r="Y38" s="50" t="s">
        <v>344</v>
      </c>
      <c r="Z38">
        <v>321</v>
      </c>
      <c r="AQ38" s="50" t="s">
        <v>199</v>
      </c>
      <c r="AR38">
        <v>37</v>
      </c>
      <c r="AS38" s="50" t="s">
        <v>344</v>
      </c>
      <c r="AT38">
        <v>321</v>
      </c>
      <c r="BQ38" s="50" t="s">
        <v>199</v>
      </c>
      <c r="BR38">
        <v>37</v>
      </c>
      <c r="BS38" s="50" t="s">
        <v>344</v>
      </c>
      <c r="BT38">
        <v>321</v>
      </c>
      <c r="CO38" s="50" t="s">
        <v>199</v>
      </c>
      <c r="CP38">
        <v>37</v>
      </c>
      <c r="CQ38" s="50" t="s">
        <v>344</v>
      </c>
      <c r="CR38">
        <v>321</v>
      </c>
      <c r="DY38" s="50" t="s">
        <v>199</v>
      </c>
      <c r="DZ38">
        <v>37</v>
      </c>
      <c r="EA38" s="50" t="s">
        <v>866</v>
      </c>
      <c r="EB38">
        <v>234</v>
      </c>
      <c r="FE38" s="50" t="s">
        <v>199</v>
      </c>
      <c r="FF38">
        <v>37</v>
      </c>
      <c r="FG38" s="50" t="s">
        <v>866</v>
      </c>
      <c r="FH38">
        <v>234</v>
      </c>
      <c r="GK38" s="50" t="s">
        <v>199</v>
      </c>
      <c r="GL38">
        <v>37</v>
      </c>
      <c r="GM38" s="50" t="s">
        <v>866</v>
      </c>
      <c r="GN38">
        <v>234</v>
      </c>
      <c r="HQ38" s="50" t="s">
        <v>199</v>
      </c>
      <c r="HR38">
        <v>37</v>
      </c>
      <c r="HS38" s="50" t="s">
        <v>866</v>
      </c>
      <c r="HT38">
        <v>234</v>
      </c>
      <c r="IW38" s="50" t="s">
        <v>199</v>
      </c>
      <c r="IX38">
        <v>37</v>
      </c>
      <c r="IY38" s="50" t="s">
        <v>866</v>
      </c>
      <c r="IZ38">
        <v>234</v>
      </c>
    </row>
    <row r="39" spans="3:260">
      <c r="C39" s="50" t="s">
        <v>200</v>
      </c>
      <c r="D39">
        <v>38</v>
      </c>
      <c r="E39" s="50" t="s">
        <v>345</v>
      </c>
      <c r="F39">
        <v>322</v>
      </c>
      <c r="W39" s="50" t="s">
        <v>200</v>
      </c>
      <c r="X39">
        <v>38</v>
      </c>
      <c r="Y39" s="50" t="s">
        <v>345</v>
      </c>
      <c r="Z39">
        <v>322</v>
      </c>
      <c r="AQ39" s="50" t="s">
        <v>200</v>
      </c>
      <c r="AR39">
        <v>38</v>
      </c>
      <c r="AS39" s="50" t="s">
        <v>345</v>
      </c>
      <c r="AT39">
        <v>322</v>
      </c>
      <c r="BQ39" s="50" t="s">
        <v>200</v>
      </c>
      <c r="BR39">
        <v>38</v>
      </c>
      <c r="BS39" s="50" t="s">
        <v>345</v>
      </c>
      <c r="BT39">
        <v>322</v>
      </c>
      <c r="CO39" s="50" t="s">
        <v>200</v>
      </c>
      <c r="CP39">
        <v>38</v>
      </c>
      <c r="CQ39" s="50" t="s">
        <v>345</v>
      </c>
      <c r="CR39">
        <v>322</v>
      </c>
      <c r="DY39" s="50" t="s">
        <v>200</v>
      </c>
      <c r="DZ39">
        <v>38</v>
      </c>
      <c r="EA39" s="50" t="s">
        <v>867</v>
      </c>
      <c r="EB39">
        <v>235</v>
      </c>
      <c r="FE39" s="50" t="s">
        <v>200</v>
      </c>
      <c r="FF39">
        <v>38</v>
      </c>
      <c r="FG39" s="50" t="s">
        <v>867</v>
      </c>
      <c r="FH39">
        <v>235</v>
      </c>
      <c r="GK39" s="50" t="s">
        <v>200</v>
      </c>
      <c r="GL39">
        <v>38</v>
      </c>
      <c r="GM39" s="50" t="s">
        <v>867</v>
      </c>
      <c r="GN39">
        <v>235</v>
      </c>
      <c r="HQ39" s="50" t="s">
        <v>200</v>
      </c>
      <c r="HR39">
        <v>38</v>
      </c>
      <c r="HS39" s="50" t="s">
        <v>867</v>
      </c>
      <c r="HT39">
        <v>235</v>
      </c>
      <c r="IW39" s="50" t="s">
        <v>200</v>
      </c>
      <c r="IX39">
        <v>38</v>
      </c>
      <c r="IY39" s="50" t="s">
        <v>867</v>
      </c>
      <c r="IZ39">
        <v>235</v>
      </c>
    </row>
    <row r="40" spans="3:260">
      <c r="C40" s="50" t="s">
        <v>201</v>
      </c>
      <c r="D40">
        <v>39</v>
      </c>
      <c r="E40" s="50" t="s">
        <v>346</v>
      </c>
      <c r="F40">
        <v>323</v>
      </c>
      <c r="W40" s="50" t="s">
        <v>201</v>
      </c>
      <c r="X40">
        <v>39</v>
      </c>
      <c r="Y40" s="50" t="s">
        <v>346</v>
      </c>
      <c r="Z40">
        <v>323</v>
      </c>
      <c r="AQ40" s="50" t="s">
        <v>201</v>
      </c>
      <c r="AR40">
        <v>39</v>
      </c>
      <c r="AS40" s="50" t="s">
        <v>346</v>
      </c>
      <c r="AT40">
        <v>323</v>
      </c>
      <c r="BQ40" s="50" t="s">
        <v>201</v>
      </c>
      <c r="BR40">
        <v>39</v>
      </c>
      <c r="BS40" s="50" t="s">
        <v>346</v>
      </c>
      <c r="BT40">
        <v>323</v>
      </c>
      <c r="CO40" s="50" t="s">
        <v>201</v>
      </c>
      <c r="CP40">
        <v>39</v>
      </c>
      <c r="CQ40" s="50" t="s">
        <v>346</v>
      </c>
      <c r="CR40">
        <v>323</v>
      </c>
      <c r="DY40" s="50" t="s">
        <v>201</v>
      </c>
      <c r="DZ40">
        <v>39</v>
      </c>
      <c r="EA40" s="50" t="s">
        <v>868</v>
      </c>
      <c r="EB40">
        <v>236</v>
      </c>
      <c r="FE40" s="50" t="s">
        <v>201</v>
      </c>
      <c r="FF40">
        <v>39</v>
      </c>
      <c r="FG40" s="50" t="s">
        <v>868</v>
      </c>
      <c r="FH40">
        <v>236</v>
      </c>
      <c r="GK40" s="50" t="s">
        <v>201</v>
      </c>
      <c r="GL40">
        <v>39</v>
      </c>
      <c r="GM40" s="50" t="s">
        <v>868</v>
      </c>
      <c r="GN40">
        <v>236</v>
      </c>
      <c r="HQ40" s="50" t="s">
        <v>201</v>
      </c>
      <c r="HR40">
        <v>39</v>
      </c>
      <c r="HS40" s="50" t="s">
        <v>868</v>
      </c>
      <c r="HT40">
        <v>236</v>
      </c>
      <c r="IW40" s="50" t="s">
        <v>201</v>
      </c>
      <c r="IX40">
        <v>39</v>
      </c>
      <c r="IY40" s="50" t="s">
        <v>868</v>
      </c>
      <c r="IZ40">
        <v>236</v>
      </c>
    </row>
    <row r="41" spans="3:260">
      <c r="C41" s="50" t="s">
        <v>202</v>
      </c>
      <c r="D41">
        <v>40</v>
      </c>
      <c r="E41" s="50" t="s">
        <v>347</v>
      </c>
      <c r="F41">
        <v>324</v>
      </c>
      <c r="W41" s="50" t="s">
        <v>202</v>
      </c>
      <c r="X41">
        <v>40</v>
      </c>
      <c r="Y41" s="50" t="s">
        <v>347</v>
      </c>
      <c r="Z41">
        <v>324</v>
      </c>
      <c r="AQ41" s="50" t="s">
        <v>202</v>
      </c>
      <c r="AR41">
        <v>40</v>
      </c>
      <c r="AS41" s="50" t="s">
        <v>347</v>
      </c>
      <c r="AT41">
        <v>324</v>
      </c>
      <c r="BQ41" s="50" t="s">
        <v>202</v>
      </c>
      <c r="BR41">
        <v>40</v>
      </c>
      <c r="BS41" s="50" t="s">
        <v>347</v>
      </c>
      <c r="BT41">
        <v>324</v>
      </c>
      <c r="CO41" s="50" t="s">
        <v>202</v>
      </c>
      <c r="CP41">
        <v>40</v>
      </c>
      <c r="CQ41" s="50" t="s">
        <v>347</v>
      </c>
      <c r="CR41">
        <v>324</v>
      </c>
      <c r="DY41" s="50" t="s">
        <v>202</v>
      </c>
      <c r="DZ41">
        <v>40</v>
      </c>
      <c r="EA41" s="50" t="s">
        <v>869</v>
      </c>
      <c r="EB41">
        <v>237</v>
      </c>
      <c r="FE41" s="50" t="s">
        <v>202</v>
      </c>
      <c r="FF41">
        <v>40</v>
      </c>
      <c r="FG41" s="50" t="s">
        <v>869</v>
      </c>
      <c r="FH41">
        <v>237</v>
      </c>
      <c r="GK41" s="50" t="s">
        <v>202</v>
      </c>
      <c r="GL41">
        <v>40</v>
      </c>
      <c r="GM41" s="50" t="s">
        <v>869</v>
      </c>
      <c r="GN41">
        <v>237</v>
      </c>
      <c r="HQ41" s="50" t="s">
        <v>202</v>
      </c>
      <c r="HR41">
        <v>40</v>
      </c>
      <c r="HS41" s="50" t="s">
        <v>869</v>
      </c>
      <c r="HT41">
        <v>237</v>
      </c>
      <c r="IW41" s="50" t="s">
        <v>202</v>
      </c>
      <c r="IX41">
        <v>40</v>
      </c>
      <c r="IY41" s="50" t="s">
        <v>869</v>
      </c>
      <c r="IZ41">
        <v>237</v>
      </c>
    </row>
    <row r="42" spans="3:260">
      <c r="C42" s="50" t="s">
        <v>203</v>
      </c>
      <c r="D42">
        <v>41</v>
      </c>
      <c r="E42" s="50" t="s">
        <v>348</v>
      </c>
      <c r="F42">
        <v>325</v>
      </c>
      <c r="W42" s="50" t="s">
        <v>203</v>
      </c>
      <c r="X42">
        <v>41</v>
      </c>
      <c r="Y42" s="50" t="s">
        <v>348</v>
      </c>
      <c r="Z42">
        <v>325</v>
      </c>
      <c r="AQ42" s="50" t="s">
        <v>203</v>
      </c>
      <c r="AR42">
        <v>41</v>
      </c>
      <c r="AS42" s="50" t="s">
        <v>348</v>
      </c>
      <c r="AT42">
        <v>325</v>
      </c>
      <c r="BQ42" s="50" t="s">
        <v>203</v>
      </c>
      <c r="BR42">
        <v>41</v>
      </c>
      <c r="BS42" s="50" t="s">
        <v>348</v>
      </c>
      <c r="BT42">
        <v>325</v>
      </c>
      <c r="CO42" s="50" t="s">
        <v>203</v>
      </c>
      <c r="CP42">
        <v>41</v>
      </c>
      <c r="CQ42" s="50" t="s">
        <v>348</v>
      </c>
      <c r="CR42">
        <v>325</v>
      </c>
      <c r="DY42" s="50" t="s">
        <v>203</v>
      </c>
      <c r="DZ42">
        <v>41</v>
      </c>
      <c r="EA42" s="50" t="s">
        <v>870</v>
      </c>
      <c r="EB42">
        <v>238</v>
      </c>
      <c r="FE42" s="50" t="s">
        <v>203</v>
      </c>
      <c r="FF42">
        <v>41</v>
      </c>
      <c r="FG42" s="50" t="s">
        <v>870</v>
      </c>
      <c r="FH42">
        <v>238</v>
      </c>
      <c r="GK42" s="50" t="s">
        <v>203</v>
      </c>
      <c r="GL42">
        <v>41</v>
      </c>
      <c r="GM42" s="50" t="s">
        <v>870</v>
      </c>
      <c r="GN42">
        <v>238</v>
      </c>
      <c r="HQ42" s="50" t="s">
        <v>203</v>
      </c>
      <c r="HR42">
        <v>41</v>
      </c>
      <c r="HS42" s="50" t="s">
        <v>870</v>
      </c>
      <c r="HT42">
        <v>238</v>
      </c>
      <c r="IW42" s="50" t="s">
        <v>203</v>
      </c>
      <c r="IX42">
        <v>41</v>
      </c>
      <c r="IY42" s="50" t="s">
        <v>870</v>
      </c>
      <c r="IZ42">
        <v>238</v>
      </c>
    </row>
    <row r="43" spans="3:260">
      <c r="C43" s="50" t="s">
        <v>204</v>
      </c>
      <c r="D43">
        <v>42</v>
      </c>
      <c r="E43" s="50" t="s">
        <v>349</v>
      </c>
      <c r="F43">
        <v>326</v>
      </c>
      <c r="W43" s="50" t="s">
        <v>204</v>
      </c>
      <c r="X43">
        <v>42</v>
      </c>
      <c r="Y43" s="50" t="s">
        <v>349</v>
      </c>
      <c r="Z43">
        <v>326</v>
      </c>
      <c r="AQ43" s="50" t="s">
        <v>204</v>
      </c>
      <c r="AR43">
        <v>42</v>
      </c>
      <c r="AS43" s="50" t="s">
        <v>349</v>
      </c>
      <c r="AT43">
        <v>326</v>
      </c>
      <c r="BQ43" s="50" t="s">
        <v>204</v>
      </c>
      <c r="BR43">
        <v>42</v>
      </c>
      <c r="BS43" s="50" t="s">
        <v>349</v>
      </c>
      <c r="BT43">
        <v>326</v>
      </c>
      <c r="CO43" s="50" t="s">
        <v>204</v>
      </c>
      <c r="CP43">
        <v>42</v>
      </c>
      <c r="CQ43" s="50" t="s">
        <v>349</v>
      </c>
      <c r="CR43">
        <v>326</v>
      </c>
      <c r="DY43" s="50" t="s">
        <v>204</v>
      </c>
      <c r="DZ43">
        <v>42</v>
      </c>
      <c r="EA43" s="50" t="s">
        <v>871</v>
      </c>
      <c r="EB43">
        <v>239</v>
      </c>
      <c r="FE43" s="50" t="s">
        <v>204</v>
      </c>
      <c r="FF43">
        <v>42</v>
      </c>
      <c r="FG43" s="50" t="s">
        <v>871</v>
      </c>
      <c r="FH43">
        <v>239</v>
      </c>
      <c r="GK43" s="50" t="s">
        <v>204</v>
      </c>
      <c r="GL43">
        <v>42</v>
      </c>
      <c r="GM43" s="50" t="s">
        <v>871</v>
      </c>
      <c r="GN43">
        <v>239</v>
      </c>
      <c r="HQ43" s="50" t="s">
        <v>204</v>
      </c>
      <c r="HR43">
        <v>42</v>
      </c>
      <c r="HS43" s="50" t="s">
        <v>871</v>
      </c>
      <c r="HT43">
        <v>239</v>
      </c>
      <c r="IW43" s="50" t="s">
        <v>204</v>
      </c>
      <c r="IX43">
        <v>42</v>
      </c>
      <c r="IY43" s="50" t="s">
        <v>871</v>
      </c>
      <c r="IZ43">
        <v>239</v>
      </c>
    </row>
    <row r="44" spans="3:260">
      <c r="C44" s="50" t="s">
        <v>205</v>
      </c>
      <c r="D44">
        <v>43</v>
      </c>
      <c r="E44" s="50" t="s">
        <v>350</v>
      </c>
      <c r="F44">
        <v>327</v>
      </c>
      <c r="W44" s="50" t="s">
        <v>205</v>
      </c>
      <c r="X44">
        <v>43</v>
      </c>
      <c r="Y44" s="50" t="s">
        <v>350</v>
      </c>
      <c r="Z44">
        <v>327</v>
      </c>
      <c r="AQ44" s="50" t="s">
        <v>205</v>
      </c>
      <c r="AR44">
        <v>43</v>
      </c>
      <c r="AS44" s="50" t="s">
        <v>350</v>
      </c>
      <c r="AT44">
        <v>327</v>
      </c>
      <c r="BQ44" s="50" t="s">
        <v>205</v>
      </c>
      <c r="BR44">
        <v>43</v>
      </c>
      <c r="BS44" s="50" t="s">
        <v>350</v>
      </c>
      <c r="BT44">
        <v>327</v>
      </c>
      <c r="CO44" s="50" t="s">
        <v>205</v>
      </c>
      <c r="CP44">
        <v>43</v>
      </c>
      <c r="CQ44" s="50" t="s">
        <v>350</v>
      </c>
      <c r="CR44">
        <v>327</v>
      </c>
      <c r="DY44" s="50" t="s">
        <v>205</v>
      </c>
      <c r="DZ44">
        <v>43</v>
      </c>
      <c r="EA44" s="50" t="s">
        <v>872</v>
      </c>
      <c r="EB44">
        <v>240</v>
      </c>
      <c r="FE44" s="50" t="s">
        <v>205</v>
      </c>
      <c r="FF44">
        <v>43</v>
      </c>
      <c r="FG44" s="50" t="s">
        <v>872</v>
      </c>
      <c r="FH44">
        <v>240</v>
      </c>
      <c r="GK44" s="50" t="s">
        <v>205</v>
      </c>
      <c r="GL44">
        <v>43</v>
      </c>
      <c r="GM44" s="50" t="s">
        <v>872</v>
      </c>
      <c r="GN44">
        <v>240</v>
      </c>
      <c r="HQ44" s="50" t="s">
        <v>205</v>
      </c>
      <c r="HR44">
        <v>43</v>
      </c>
      <c r="HS44" s="50" t="s">
        <v>872</v>
      </c>
      <c r="HT44">
        <v>240</v>
      </c>
      <c r="IW44" s="50" t="s">
        <v>205</v>
      </c>
      <c r="IX44">
        <v>43</v>
      </c>
      <c r="IY44" s="50" t="s">
        <v>872</v>
      </c>
      <c r="IZ44">
        <v>240</v>
      </c>
    </row>
    <row r="45" spans="3:260">
      <c r="C45" s="50" t="s">
        <v>206</v>
      </c>
      <c r="D45">
        <v>44</v>
      </c>
      <c r="E45" s="50" t="s">
        <v>163</v>
      </c>
      <c r="F45">
        <v>328</v>
      </c>
      <c r="W45" s="50" t="s">
        <v>206</v>
      </c>
      <c r="X45">
        <v>44</v>
      </c>
      <c r="Y45" s="50" t="s">
        <v>163</v>
      </c>
      <c r="Z45">
        <v>328</v>
      </c>
      <c r="AQ45" s="50" t="s">
        <v>206</v>
      </c>
      <c r="AR45">
        <v>44</v>
      </c>
      <c r="AS45" s="50" t="s">
        <v>163</v>
      </c>
      <c r="AT45">
        <v>328</v>
      </c>
      <c r="BQ45" s="50" t="s">
        <v>206</v>
      </c>
      <c r="BR45">
        <v>44</v>
      </c>
      <c r="BS45" s="50" t="s">
        <v>163</v>
      </c>
      <c r="BT45">
        <v>328</v>
      </c>
      <c r="CO45" s="50" t="s">
        <v>206</v>
      </c>
      <c r="CP45">
        <v>44</v>
      </c>
      <c r="CQ45" s="50" t="s">
        <v>163</v>
      </c>
      <c r="CR45">
        <v>328</v>
      </c>
      <c r="DY45" s="50" t="s">
        <v>206</v>
      </c>
      <c r="DZ45">
        <v>44</v>
      </c>
      <c r="EA45" s="50" t="s">
        <v>161</v>
      </c>
      <c r="EB45">
        <v>241</v>
      </c>
      <c r="FE45" s="50" t="s">
        <v>206</v>
      </c>
      <c r="FF45">
        <v>44</v>
      </c>
      <c r="FG45" s="50" t="s">
        <v>161</v>
      </c>
      <c r="FH45">
        <v>241</v>
      </c>
      <c r="GK45" s="50" t="s">
        <v>206</v>
      </c>
      <c r="GL45">
        <v>44</v>
      </c>
      <c r="GM45" s="50" t="s">
        <v>161</v>
      </c>
      <c r="GN45">
        <v>241</v>
      </c>
      <c r="HQ45" s="50" t="s">
        <v>206</v>
      </c>
      <c r="HR45">
        <v>44</v>
      </c>
      <c r="HS45" s="50" t="s">
        <v>161</v>
      </c>
      <c r="HT45">
        <v>241</v>
      </c>
      <c r="IW45" s="50" t="s">
        <v>206</v>
      </c>
      <c r="IX45">
        <v>44</v>
      </c>
      <c r="IY45" s="50" t="s">
        <v>161</v>
      </c>
      <c r="IZ45">
        <v>241</v>
      </c>
    </row>
    <row r="46" spans="3:260">
      <c r="C46" s="50" t="s">
        <v>207</v>
      </c>
      <c r="D46">
        <v>45</v>
      </c>
      <c r="W46" s="50" t="s">
        <v>207</v>
      </c>
      <c r="X46">
        <v>45</v>
      </c>
      <c r="AQ46" s="50" t="s">
        <v>207</v>
      </c>
      <c r="AR46">
        <v>45</v>
      </c>
      <c r="BQ46" s="50" t="s">
        <v>207</v>
      </c>
      <c r="BR46">
        <v>45</v>
      </c>
      <c r="CO46" s="50" t="s">
        <v>207</v>
      </c>
      <c r="CP46">
        <v>45</v>
      </c>
      <c r="DY46" s="50" t="s">
        <v>207</v>
      </c>
      <c r="DZ46">
        <v>45</v>
      </c>
      <c r="EA46" s="50" t="s">
        <v>873</v>
      </c>
      <c r="EB46">
        <v>242</v>
      </c>
      <c r="FE46" s="50" t="s">
        <v>207</v>
      </c>
      <c r="FF46">
        <v>45</v>
      </c>
      <c r="FG46" s="50" t="s">
        <v>873</v>
      </c>
      <c r="FH46">
        <v>242</v>
      </c>
      <c r="GK46" s="50" t="s">
        <v>207</v>
      </c>
      <c r="GL46">
        <v>45</v>
      </c>
      <c r="GM46" s="50" t="s">
        <v>873</v>
      </c>
      <c r="GN46">
        <v>242</v>
      </c>
      <c r="HQ46" s="50" t="s">
        <v>207</v>
      </c>
      <c r="HR46">
        <v>45</v>
      </c>
      <c r="HS46" s="50" t="s">
        <v>873</v>
      </c>
      <c r="HT46">
        <v>242</v>
      </c>
      <c r="IW46" s="50" t="s">
        <v>207</v>
      </c>
      <c r="IX46">
        <v>45</v>
      </c>
      <c r="IY46" s="50" t="s">
        <v>873</v>
      </c>
      <c r="IZ46">
        <v>242</v>
      </c>
    </row>
    <row r="47" spans="3:260">
      <c r="C47" s="50" t="s">
        <v>208</v>
      </c>
      <c r="D47">
        <v>46</v>
      </c>
      <c r="W47" s="50" t="s">
        <v>208</v>
      </c>
      <c r="X47">
        <v>46</v>
      </c>
      <c r="AQ47" s="50" t="s">
        <v>208</v>
      </c>
      <c r="AR47">
        <v>46</v>
      </c>
      <c r="BQ47" s="50" t="s">
        <v>208</v>
      </c>
      <c r="BR47">
        <v>46</v>
      </c>
      <c r="CO47" s="50" t="s">
        <v>208</v>
      </c>
      <c r="CP47">
        <v>46</v>
      </c>
      <c r="DY47" s="50" t="s">
        <v>208</v>
      </c>
      <c r="DZ47">
        <v>46</v>
      </c>
      <c r="EA47" s="50" t="s">
        <v>874</v>
      </c>
      <c r="EB47">
        <v>243</v>
      </c>
      <c r="FE47" s="50" t="s">
        <v>208</v>
      </c>
      <c r="FF47">
        <v>46</v>
      </c>
      <c r="FG47" s="50" t="s">
        <v>874</v>
      </c>
      <c r="FH47">
        <v>243</v>
      </c>
      <c r="GK47" s="50" t="s">
        <v>208</v>
      </c>
      <c r="GL47">
        <v>46</v>
      </c>
      <c r="GM47" s="50" t="s">
        <v>874</v>
      </c>
      <c r="GN47">
        <v>243</v>
      </c>
      <c r="HQ47" s="50" t="s">
        <v>208</v>
      </c>
      <c r="HR47">
        <v>46</v>
      </c>
      <c r="HS47" s="50" t="s">
        <v>874</v>
      </c>
      <c r="HT47">
        <v>243</v>
      </c>
      <c r="IW47" s="50" t="s">
        <v>208</v>
      </c>
      <c r="IX47">
        <v>46</v>
      </c>
      <c r="IY47" s="50" t="s">
        <v>874</v>
      </c>
      <c r="IZ47">
        <v>243</v>
      </c>
    </row>
    <row r="48" spans="3:260">
      <c r="C48" s="50" t="s">
        <v>209</v>
      </c>
      <c r="D48">
        <v>47</v>
      </c>
      <c r="W48" s="50" t="s">
        <v>209</v>
      </c>
      <c r="X48">
        <v>47</v>
      </c>
      <c r="AQ48" s="50" t="s">
        <v>209</v>
      </c>
      <c r="AR48">
        <v>47</v>
      </c>
      <c r="BQ48" s="50" t="s">
        <v>209</v>
      </c>
      <c r="BR48">
        <v>47</v>
      </c>
      <c r="CO48" s="50" t="s">
        <v>209</v>
      </c>
      <c r="CP48">
        <v>47</v>
      </c>
      <c r="DY48" s="50" t="s">
        <v>209</v>
      </c>
      <c r="DZ48">
        <v>47</v>
      </c>
      <c r="EA48" s="50" t="s">
        <v>875</v>
      </c>
      <c r="EB48">
        <v>244</v>
      </c>
      <c r="FE48" s="50" t="s">
        <v>209</v>
      </c>
      <c r="FF48">
        <v>47</v>
      </c>
      <c r="FG48" s="50" t="s">
        <v>875</v>
      </c>
      <c r="FH48">
        <v>244</v>
      </c>
      <c r="GK48" s="50" t="s">
        <v>209</v>
      </c>
      <c r="GL48">
        <v>47</v>
      </c>
      <c r="GM48" s="50" t="s">
        <v>875</v>
      </c>
      <c r="GN48">
        <v>244</v>
      </c>
      <c r="HQ48" s="50" t="s">
        <v>209</v>
      </c>
      <c r="HR48">
        <v>47</v>
      </c>
      <c r="HS48" s="50" t="s">
        <v>875</v>
      </c>
      <c r="HT48">
        <v>244</v>
      </c>
      <c r="IW48" s="50" t="s">
        <v>209</v>
      </c>
      <c r="IX48">
        <v>47</v>
      </c>
      <c r="IY48" s="50" t="s">
        <v>875</v>
      </c>
      <c r="IZ48">
        <v>244</v>
      </c>
    </row>
    <row r="49" spans="3:260">
      <c r="C49" s="50" t="s">
        <v>210</v>
      </c>
      <c r="D49">
        <v>48</v>
      </c>
      <c r="W49" s="50" t="s">
        <v>210</v>
      </c>
      <c r="X49">
        <v>48</v>
      </c>
      <c r="AQ49" s="50" t="s">
        <v>210</v>
      </c>
      <c r="AR49">
        <v>48</v>
      </c>
      <c r="BQ49" s="50" t="s">
        <v>210</v>
      </c>
      <c r="BR49">
        <v>48</v>
      </c>
      <c r="CO49" s="50" t="s">
        <v>210</v>
      </c>
      <c r="CP49">
        <v>48</v>
      </c>
      <c r="DY49" s="50" t="s">
        <v>210</v>
      </c>
      <c r="DZ49">
        <v>48</v>
      </c>
      <c r="EA49" s="50" t="s">
        <v>876</v>
      </c>
      <c r="EB49">
        <v>245</v>
      </c>
      <c r="FE49" s="50" t="s">
        <v>210</v>
      </c>
      <c r="FF49">
        <v>48</v>
      </c>
      <c r="FG49" s="50" t="s">
        <v>876</v>
      </c>
      <c r="FH49">
        <v>245</v>
      </c>
      <c r="GK49" s="50" t="s">
        <v>210</v>
      </c>
      <c r="GL49">
        <v>48</v>
      </c>
      <c r="GM49" s="50" t="s">
        <v>876</v>
      </c>
      <c r="GN49">
        <v>245</v>
      </c>
      <c r="HQ49" s="50" t="s">
        <v>210</v>
      </c>
      <c r="HR49">
        <v>48</v>
      </c>
      <c r="HS49" s="50" t="s">
        <v>876</v>
      </c>
      <c r="HT49">
        <v>245</v>
      </c>
      <c r="IW49" s="50" t="s">
        <v>210</v>
      </c>
      <c r="IX49">
        <v>48</v>
      </c>
      <c r="IY49" s="50" t="s">
        <v>876</v>
      </c>
      <c r="IZ49">
        <v>245</v>
      </c>
    </row>
    <row r="50" spans="3:260">
      <c r="C50" s="50" t="s">
        <v>211</v>
      </c>
      <c r="D50">
        <v>49</v>
      </c>
      <c r="W50" s="50" t="s">
        <v>211</v>
      </c>
      <c r="X50">
        <v>49</v>
      </c>
      <c r="AQ50" s="50" t="s">
        <v>211</v>
      </c>
      <c r="AR50">
        <v>49</v>
      </c>
      <c r="BQ50" s="50" t="s">
        <v>211</v>
      </c>
      <c r="BR50">
        <v>49</v>
      </c>
      <c r="CO50" s="50" t="s">
        <v>211</v>
      </c>
      <c r="CP50">
        <v>49</v>
      </c>
      <c r="DY50" s="50" t="s">
        <v>211</v>
      </c>
      <c r="DZ50">
        <v>49</v>
      </c>
      <c r="EA50" s="50" t="s">
        <v>877</v>
      </c>
      <c r="EB50">
        <v>246</v>
      </c>
      <c r="FE50" s="50" t="s">
        <v>211</v>
      </c>
      <c r="FF50">
        <v>49</v>
      </c>
      <c r="FG50" s="50" t="s">
        <v>877</v>
      </c>
      <c r="FH50">
        <v>246</v>
      </c>
      <c r="GK50" s="50" t="s">
        <v>211</v>
      </c>
      <c r="GL50">
        <v>49</v>
      </c>
      <c r="GM50" s="50" t="s">
        <v>877</v>
      </c>
      <c r="GN50">
        <v>246</v>
      </c>
      <c r="HQ50" s="50" t="s">
        <v>211</v>
      </c>
      <c r="HR50">
        <v>49</v>
      </c>
      <c r="HS50" s="50" t="s">
        <v>877</v>
      </c>
      <c r="HT50">
        <v>246</v>
      </c>
      <c r="IW50" s="50" t="s">
        <v>211</v>
      </c>
      <c r="IX50">
        <v>49</v>
      </c>
      <c r="IY50" s="50" t="s">
        <v>877</v>
      </c>
      <c r="IZ50">
        <v>246</v>
      </c>
    </row>
    <row r="51" spans="3:260">
      <c r="C51" s="50" t="s">
        <v>212</v>
      </c>
      <c r="D51">
        <v>50</v>
      </c>
      <c r="W51" s="50" t="s">
        <v>212</v>
      </c>
      <c r="X51">
        <v>50</v>
      </c>
      <c r="AQ51" s="50" t="s">
        <v>212</v>
      </c>
      <c r="AR51">
        <v>50</v>
      </c>
      <c r="BQ51" s="50" t="s">
        <v>212</v>
      </c>
      <c r="BR51">
        <v>50</v>
      </c>
      <c r="CO51" s="50" t="s">
        <v>212</v>
      </c>
      <c r="CP51">
        <v>50</v>
      </c>
      <c r="DY51" s="50" t="s">
        <v>212</v>
      </c>
      <c r="DZ51">
        <v>50</v>
      </c>
      <c r="EA51" s="50" t="s">
        <v>878</v>
      </c>
      <c r="EB51">
        <v>247</v>
      </c>
      <c r="FE51" s="50" t="s">
        <v>212</v>
      </c>
      <c r="FF51">
        <v>50</v>
      </c>
      <c r="FG51" s="50" t="s">
        <v>878</v>
      </c>
      <c r="FH51">
        <v>247</v>
      </c>
      <c r="GK51" s="50" t="s">
        <v>212</v>
      </c>
      <c r="GL51">
        <v>50</v>
      </c>
      <c r="GM51" s="50" t="s">
        <v>878</v>
      </c>
      <c r="GN51">
        <v>247</v>
      </c>
      <c r="HQ51" s="50" t="s">
        <v>212</v>
      </c>
      <c r="HR51">
        <v>50</v>
      </c>
      <c r="HS51" s="50" t="s">
        <v>878</v>
      </c>
      <c r="HT51">
        <v>247</v>
      </c>
      <c r="IW51" s="50" t="s">
        <v>212</v>
      </c>
      <c r="IX51">
        <v>50</v>
      </c>
      <c r="IY51" s="50" t="s">
        <v>878</v>
      </c>
      <c r="IZ51">
        <v>247</v>
      </c>
    </row>
    <row r="52" spans="3:260">
      <c r="C52" s="50" t="s">
        <v>213</v>
      </c>
      <c r="D52">
        <v>51</v>
      </c>
      <c r="W52" s="50" t="s">
        <v>213</v>
      </c>
      <c r="X52">
        <v>51</v>
      </c>
      <c r="AQ52" s="50" t="s">
        <v>213</v>
      </c>
      <c r="AR52">
        <v>51</v>
      </c>
      <c r="BQ52" s="50" t="s">
        <v>213</v>
      </c>
      <c r="BR52">
        <v>51</v>
      </c>
      <c r="CO52" s="50" t="s">
        <v>213</v>
      </c>
      <c r="CP52">
        <v>51</v>
      </c>
      <c r="DY52" s="50" t="s">
        <v>213</v>
      </c>
      <c r="DZ52">
        <v>51</v>
      </c>
      <c r="EA52" s="50" t="s">
        <v>879</v>
      </c>
      <c r="EB52">
        <v>248</v>
      </c>
      <c r="FE52" s="50" t="s">
        <v>213</v>
      </c>
      <c r="FF52">
        <v>51</v>
      </c>
      <c r="FG52" s="50" t="s">
        <v>879</v>
      </c>
      <c r="FH52">
        <v>248</v>
      </c>
      <c r="GK52" s="50" t="s">
        <v>213</v>
      </c>
      <c r="GL52">
        <v>51</v>
      </c>
      <c r="GM52" s="50" t="s">
        <v>879</v>
      </c>
      <c r="GN52">
        <v>248</v>
      </c>
      <c r="HQ52" s="50" t="s">
        <v>213</v>
      </c>
      <c r="HR52">
        <v>51</v>
      </c>
      <c r="HS52" s="50" t="s">
        <v>879</v>
      </c>
      <c r="HT52">
        <v>248</v>
      </c>
      <c r="IW52" s="50" t="s">
        <v>213</v>
      </c>
      <c r="IX52">
        <v>51</v>
      </c>
      <c r="IY52" s="50" t="s">
        <v>879</v>
      </c>
      <c r="IZ52">
        <v>248</v>
      </c>
    </row>
    <row r="53" spans="3:260">
      <c r="EA53" s="50" t="s">
        <v>880</v>
      </c>
      <c r="EB53">
        <v>249</v>
      </c>
      <c r="FG53" s="50" t="s">
        <v>880</v>
      </c>
      <c r="FH53">
        <v>249</v>
      </c>
      <c r="GM53" s="50" t="s">
        <v>880</v>
      </c>
      <c r="GN53">
        <v>249</v>
      </c>
      <c r="HS53" s="50" t="s">
        <v>880</v>
      </c>
      <c r="HT53">
        <v>249</v>
      </c>
      <c r="IY53" s="50" t="s">
        <v>880</v>
      </c>
      <c r="IZ53">
        <v>249</v>
      </c>
    </row>
    <row r="54" spans="3:260">
      <c r="EA54" s="50" t="s">
        <v>162</v>
      </c>
      <c r="EB54">
        <v>250</v>
      </c>
      <c r="FG54" s="50" t="s">
        <v>162</v>
      </c>
      <c r="FH54">
        <v>250</v>
      </c>
      <c r="GM54" s="50" t="s">
        <v>162</v>
      </c>
      <c r="GN54">
        <v>250</v>
      </c>
      <c r="HS54" s="50" t="s">
        <v>162</v>
      </c>
      <c r="HT54">
        <v>250</v>
      </c>
      <c r="IY54" s="50" t="s">
        <v>162</v>
      </c>
      <c r="IZ54">
        <v>250</v>
      </c>
    </row>
    <row r="55" spans="3:260">
      <c r="EA55" s="50" t="s">
        <v>881</v>
      </c>
      <c r="EB55">
        <v>251</v>
      </c>
      <c r="FG55" s="50" t="s">
        <v>881</v>
      </c>
      <c r="FH55">
        <v>251</v>
      </c>
      <c r="GM55" s="50" t="s">
        <v>881</v>
      </c>
      <c r="GN55">
        <v>251</v>
      </c>
      <c r="HS55" s="50" t="s">
        <v>881</v>
      </c>
      <c r="HT55">
        <v>251</v>
      </c>
      <c r="IY55" s="50" t="s">
        <v>881</v>
      </c>
      <c r="IZ55">
        <v>251</v>
      </c>
    </row>
    <row r="56" spans="3:260">
      <c r="EA56" s="50" t="s">
        <v>882</v>
      </c>
      <c r="EB56">
        <v>252</v>
      </c>
      <c r="FG56" s="50" t="s">
        <v>882</v>
      </c>
      <c r="FH56">
        <v>252</v>
      </c>
      <c r="GM56" s="50" t="s">
        <v>882</v>
      </c>
      <c r="GN56">
        <v>252</v>
      </c>
      <c r="HS56" s="50" t="s">
        <v>882</v>
      </c>
      <c r="HT56">
        <v>252</v>
      </c>
      <c r="IY56" s="50" t="s">
        <v>882</v>
      </c>
      <c r="IZ56">
        <v>252</v>
      </c>
    </row>
    <row r="57" spans="3:260">
      <c r="EA57" s="50" t="s">
        <v>883</v>
      </c>
      <c r="EB57">
        <v>253</v>
      </c>
      <c r="FG57" s="50" t="s">
        <v>883</v>
      </c>
      <c r="FH57">
        <v>253</v>
      </c>
      <c r="GM57" s="50" t="s">
        <v>883</v>
      </c>
      <c r="GN57">
        <v>253</v>
      </c>
      <c r="HS57" s="50" t="s">
        <v>883</v>
      </c>
      <c r="HT57">
        <v>253</v>
      </c>
      <c r="IY57" s="50" t="s">
        <v>883</v>
      </c>
      <c r="IZ57">
        <v>253</v>
      </c>
    </row>
    <row r="58" spans="3:260">
      <c r="EA58" s="50" t="s">
        <v>884</v>
      </c>
      <c r="EB58">
        <v>254</v>
      </c>
      <c r="FG58" s="50" t="s">
        <v>884</v>
      </c>
      <c r="FH58">
        <v>254</v>
      </c>
      <c r="GM58" s="50" t="s">
        <v>884</v>
      </c>
      <c r="GN58">
        <v>254</v>
      </c>
      <c r="HS58" s="50" t="s">
        <v>884</v>
      </c>
      <c r="HT58">
        <v>254</v>
      </c>
      <c r="IY58" s="50" t="s">
        <v>884</v>
      </c>
      <c r="IZ58">
        <v>254</v>
      </c>
    </row>
    <row r="59" spans="3:260">
      <c r="EA59" s="50" t="s">
        <v>885</v>
      </c>
      <c r="EB59">
        <v>255</v>
      </c>
      <c r="FG59" s="50" t="s">
        <v>885</v>
      </c>
      <c r="FH59">
        <v>255</v>
      </c>
      <c r="GM59" s="50" t="s">
        <v>885</v>
      </c>
      <c r="GN59">
        <v>255</v>
      </c>
      <c r="HS59" s="50" t="s">
        <v>885</v>
      </c>
      <c r="HT59">
        <v>255</v>
      </c>
      <c r="IY59" s="50" t="s">
        <v>885</v>
      </c>
      <c r="IZ59">
        <v>255</v>
      </c>
    </row>
    <row r="60" spans="3:260">
      <c r="EA60" s="50" t="s">
        <v>886</v>
      </c>
      <c r="EB60">
        <v>256</v>
      </c>
      <c r="FG60" s="50" t="s">
        <v>886</v>
      </c>
      <c r="FH60">
        <v>256</v>
      </c>
      <c r="GM60" s="50" t="s">
        <v>886</v>
      </c>
      <c r="GN60">
        <v>256</v>
      </c>
      <c r="HS60" s="50" t="s">
        <v>886</v>
      </c>
      <c r="HT60">
        <v>256</v>
      </c>
      <c r="IY60" s="50" t="s">
        <v>886</v>
      </c>
      <c r="IZ60">
        <v>256</v>
      </c>
    </row>
    <row r="61" spans="3:260">
      <c r="EA61" s="50" t="s">
        <v>887</v>
      </c>
      <c r="EB61">
        <v>257</v>
      </c>
      <c r="FG61" s="50" t="s">
        <v>887</v>
      </c>
      <c r="FH61">
        <v>257</v>
      </c>
      <c r="GM61" s="50" t="s">
        <v>887</v>
      </c>
      <c r="GN61">
        <v>257</v>
      </c>
      <c r="HS61" s="50" t="s">
        <v>887</v>
      </c>
      <c r="HT61">
        <v>257</v>
      </c>
      <c r="IY61" s="50" t="s">
        <v>887</v>
      </c>
      <c r="IZ61">
        <v>257</v>
      </c>
    </row>
    <row r="62" spans="3:260">
      <c r="EA62" s="50" t="s">
        <v>888</v>
      </c>
      <c r="EB62">
        <v>258</v>
      </c>
      <c r="FG62" s="50" t="s">
        <v>888</v>
      </c>
      <c r="FH62">
        <v>258</v>
      </c>
      <c r="GM62" s="50" t="s">
        <v>888</v>
      </c>
      <c r="GN62">
        <v>258</v>
      </c>
      <c r="HS62" s="50" t="s">
        <v>888</v>
      </c>
      <c r="HT62">
        <v>258</v>
      </c>
      <c r="IY62" s="50" t="s">
        <v>888</v>
      </c>
      <c r="IZ62">
        <v>258</v>
      </c>
    </row>
    <row r="63" spans="3:260">
      <c r="EA63" s="50" t="s">
        <v>889</v>
      </c>
      <c r="EB63">
        <v>259</v>
      </c>
      <c r="FG63" s="50" t="s">
        <v>889</v>
      </c>
      <c r="FH63">
        <v>259</v>
      </c>
      <c r="GM63" s="50" t="s">
        <v>889</v>
      </c>
      <c r="GN63">
        <v>259</v>
      </c>
      <c r="HS63" s="50" t="s">
        <v>889</v>
      </c>
      <c r="HT63">
        <v>259</v>
      </c>
      <c r="IY63" s="50" t="s">
        <v>889</v>
      </c>
      <c r="IZ63">
        <v>259</v>
      </c>
    </row>
    <row r="64" spans="3:260">
      <c r="EA64" s="50" t="s">
        <v>890</v>
      </c>
      <c r="EB64">
        <v>260</v>
      </c>
      <c r="FG64" s="50" t="s">
        <v>890</v>
      </c>
      <c r="FH64">
        <v>260</v>
      </c>
      <c r="GM64" s="50" t="s">
        <v>890</v>
      </c>
      <c r="GN64">
        <v>260</v>
      </c>
      <c r="HS64" s="50" t="s">
        <v>890</v>
      </c>
      <c r="HT64">
        <v>260</v>
      </c>
      <c r="IY64" s="50" t="s">
        <v>890</v>
      </c>
      <c r="IZ64">
        <v>260</v>
      </c>
    </row>
    <row r="65" spans="131:260">
      <c r="EA65" s="50" t="s">
        <v>891</v>
      </c>
      <c r="EB65">
        <v>261</v>
      </c>
      <c r="FG65" s="50" t="s">
        <v>891</v>
      </c>
      <c r="FH65">
        <v>261</v>
      </c>
      <c r="GM65" s="50" t="s">
        <v>891</v>
      </c>
      <c r="GN65">
        <v>261</v>
      </c>
      <c r="HS65" s="50" t="s">
        <v>891</v>
      </c>
      <c r="HT65">
        <v>261</v>
      </c>
      <c r="IY65" s="50" t="s">
        <v>891</v>
      </c>
      <c r="IZ65">
        <v>261</v>
      </c>
    </row>
    <row r="66" spans="131:260">
      <c r="EA66" s="50" t="s">
        <v>892</v>
      </c>
      <c r="EB66">
        <v>262</v>
      </c>
      <c r="FG66" s="50" t="s">
        <v>892</v>
      </c>
      <c r="FH66">
        <v>262</v>
      </c>
      <c r="GM66" s="50" t="s">
        <v>892</v>
      </c>
      <c r="GN66">
        <v>262</v>
      </c>
      <c r="HS66" s="50" t="s">
        <v>892</v>
      </c>
      <c r="HT66">
        <v>262</v>
      </c>
      <c r="IY66" s="50" t="s">
        <v>892</v>
      </c>
      <c r="IZ66">
        <v>262</v>
      </c>
    </row>
    <row r="67" spans="131:260">
      <c r="EA67" s="50" t="s">
        <v>893</v>
      </c>
      <c r="EB67">
        <v>263</v>
      </c>
      <c r="FG67" s="50" t="s">
        <v>893</v>
      </c>
      <c r="FH67">
        <v>263</v>
      </c>
      <c r="GM67" s="50" t="s">
        <v>893</v>
      </c>
      <c r="GN67">
        <v>263</v>
      </c>
      <c r="HS67" s="50" t="s">
        <v>893</v>
      </c>
      <c r="HT67">
        <v>263</v>
      </c>
      <c r="IY67" s="50" t="s">
        <v>893</v>
      </c>
      <c r="IZ67">
        <v>263</v>
      </c>
    </row>
    <row r="68" spans="131:260">
      <c r="EA68" s="50" t="s">
        <v>894</v>
      </c>
      <c r="EB68">
        <v>264</v>
      </c>
      <c r="FG68" s="50" t="s">
        <v>894</v>
      </c>
      <c r="FH68">
        <v>264</v>
      </c>
      <c r="GM68" s="50" t="s">
        <v>894</v>
      </c>
      <c r="GN68">
        <v>264</v>
      </c>
      <c r="HS68" s="50" t="s">
        <v>894</v>
      </c>
      <c r="HT68">
        <v>264</v>
      </c>
      <c r="IY68" s="50" t="s">
        <v>894</v>
      </c>
      <c r="IZ68">
        <v>264</v>
      </c>
    </row>
    <row r="69" spans="131:260">
      <c r="EA69" s="50" t="s">
        <v>895</v>
      </c>
      <c r="EB69">
        <v>265</v>
      </c>
      <c r="FG69" s="50" t="s">
        <v>895</v>
      </c>
      <c r="FH69">
        <v>265</v>
      </c>
      <c r="GM69" s="50" t="s">
        <v>895</v>
      </c>
      <c r="GN69">
        <v>265</v>
      </c>
      <c r="HS69" s="50" t="s">
        <v>895</v>
      </c>
      <c r="HT69">
        <v>265</v>
      </c>
      <c r="IY69" s="50" t="s">
        <v>895</v>
      </c>
      <c r="IZ69">
        <v>265</v>
      </c>
    </row>
    <row r="70" spans="131:260">
      <c r="EA70" s="50" t="s">
        <v>896</v>
      </c>
      <c r="EB70">
        <v>266</v>
      </c>
      <c r="FG70" s="50" t="s">
        <v>896</v>
      </c>
      <c r="FH70">
        <v>266</v>
      </c>
      <c r="GM70" s="50" t="s">
        <v>896</v>
      </c>
      <c r="GN70">
        <v>266</v>
      </c>
      <c r="HS70" s="50" t="s">
        <v>896</v>
      </c>
      <c r="HT70">
        <v>266</v>
      </c>
      <c r="IY70" s="50" t="s">
        <v>896</v>
      </c>
      <c r="IZ70">
        <v>266</v>
      </c>
    </row>
    <row r="71" spans="131:260">
      <c r="EA71" s="50" t="s">
        <v>897</v>
      </c>
      <c r="EB71">
        <v>267</v>
      </c>
      <c r="FG71" s="50" t="s">
        <v>897</v>
      </c>
      <c r="FH71">
        <v>267</v>
      </c>
      <c r="GM71" s="50" t="s">
        <v>897</v>
      </c>
      <c r="GN71">
        <v>267</v>
      </c>
      <c r="HS71" s="50" t="s">
        <v>897</v>
      </c>
      <c r="HT71">
        <v>267</v>
      </c>
      <c r="IY71" s="50" t="s">
        <v>897</v>
      </c>
      <c r="IZ71">
        <v>267</v>
      </c>
    </row>
    <row r="72" spans="131:260">
      <c r="EA72" s="50" t="s">
        <v>898</v>
      </c>
      <c r="EB72">
        <v>268</v>
      </c>
      <c r="FG72" s="50" t="s">
        <v>898</v>
      </c>
      <c r="FH72">
        <v>268</v>
      </c>
      <c r="GM72" s="50" t="s">
        <v>898</v>
      </c>
      <c r="GN72">
        <v>268</v>
      </c>
      <c r="HS72" s="50" t="s">
        <v>898</v>
      </c>
      <c r="HT72">
        <v>268</v>
      </c>
      <c r="IY72" s="50" t="s">
        <v>898</v>
      </c>
      <c r="IZ72">
        <v>268</v>
      </c>
    </row>
    <row r="73" spans="131:260">
      <c r="EA73" s="50" t="s">
        <v>899</v>
      </c>
      <c r="EB73">
        <v>269</v>
      </c>
      <c r="FG73" s="50" t="s">
        <v>899</v>
      </c>
      <c r="FH73">
        <v>269</v>
      </c>
      <c r="GM73" s="50" t="s">
        <v>899</v>
      </c>
      <c r="GN73">
        <v>269</v>
      </c>
      <c r="HS73" s="50" t="s">
        <v>899</v>
      </c>
      <c r="HT73">
        <v>269</v>
      </c>
      <c r="IY73" s="50" t="s">
        <v>899</v>
      </c>
      <c r="IZ73">
        <v>269</v>
      </c>
    </row>
    <row r="74" spans="131:260">
      <c r="EA74" s="50" t="s">
        <v>900</v>
      </c>
      <c r="EB74">
        <v>270</v>
      </c>
      <c r="FG74" s="50" t="s">
        <v>900</v>
      </c>
      <c r="FH74">
        <v>270</v>
      </c>
      <c r="GM74" s="50" t="s">
        <v>900</v>
      </c>
      <c r="GN74">
        <v>270</v>
      </c>
      <c r="HS74" s="50" t="s">
        <v>900</v>
      </c>
      <c r="HT74">
        <v>270</v>
      </c>
      <c r="IY74" s="50" t="s">
        <v>900</v>
      </c>
      <c r="IZ74">
        <v>270</v>
      </c>
    </row>
    <row r="75" spans="131:260">
      <c r="EA75" s="50" t="s">
        <v>901</v>
      </c>
      <c r="EB75">
        <v>271</v>
      </c>
      <c r="FG75" s="50" t="s">
        <v>901</v>
      </c>
      <c r="FH75">
        <v>271</v>
      </c>
      <c r="GM75" s="50" t="s">
        <v>901</v>
      </c>
      <c r="GN75">
        <v>271</v>
      </c>
      <c r="HS75" s="50" t="s">
        <v>901</v>
      </c>
      <c r="HT75">
        <v>271</v>
      </c>
      <c r="IY75" s="50" t="s">
        <v>901</v>
      </c>
      <c r="IZ75">
        <v>271</v>
      </c>
    </row>
    <row r="76" spans="131:260">
      <c r="EA76" s="50" t="s">
        <v>902</v>
      </c>
      <c r="EB76">
        <v>272</v>
      </c>
      <c r="FG76" s="50" t="s">
        <v>902</v>
      </c>
      <c r="FH76">
        <v>272</v>
      </c>
      <c r="GM76" s="50" t="s">
        <v>902</v>
      </c>
      <c r="GN76">
        <v>272</v>
      </c>
      <c r="HS76" s="50" t="s">
        <v>902</v>
      </c>
      <c r="HT76">
        <v>272</v>
      </c>
      <c r="IY76" s="50" t="s">
        <v>902</v>
      </c>
      <c r="IZ76">
        <v>272</v>
      </c>
    </row>
    <row r="77" spans="131:260">
      <c r="EA77" s="50" t="s">
        <v>903</v>
      </c>
      <c r="EB77">
        <v>273</v>
      </c>
      <c r="FG77" s="50" t="s">
        <v>903</v>
      </c>
      <c r="FH77">
        <v>273</v>
      </c>
      <c r="GM77" s="50" t="s">
        <v>903</v>
      </c>
      <c r="GN77">
        <v>273</v>
      </c>
      <c r="HS77" s="50" t="s">
        <v>903</v>
      </c>
      <c r="HT77">
        <v>273</v>
      </c>
      <c r="IY77" s="50" t="s">
        <v>903</v>
      </c>
      <c r="IZ77">
        <v>273</v>
      </c>
    </row>
    <row r="78" spans="131:260">
      <c r="EA78" s="50" t="s">
        <v>904</v>
      </c>
      <c r="EB78">
        <v>274</v>
      </c>
      <c r="FG78" s="50" t="s">
        <v>904</v>
      </c>
      <c r="FH78">
        <v>274</v>
      </c>
      <c r="GM78" s="50" t="s">
        <v>904</v>
      </c>
      <c r="GN78">
        <v>274</v>
      </c>
      <c r="HS78" s="50" t="s">
        <v>904</v>
      </c>
      <c r="HT78">
        <v>274</v>
      </c>
      <c r="IY78" s="50" t="s">
        <v>904</v>
      </c>
      <c r="IZ78">
        <v>274</v>
      </c>
    </row>
    <row r="79" spans="131:260">
      <c r="EA79" s="50" t="s">
        <v>905</v>
      </c>
      <c r="EB79">
        <v>275</v>
      </c>
      <c r="FG79" s="50" t="s">
        <v>905</v>
      </c>
      <c r="FH79">
        <v>275</v>
      </c>
      <c r="GM79" s="50" t="s">
        <v>905</v>
      </c>
      <c r="GN79">
        <v>275</v>
      </c>
      <c r="HS79" s="50" t="s">
        <v>905</v>
      </c>
      <c r="HT79">
        <v>275</v>
      </c>
      <c r="IY79" s="50" t="s">
        <v>905</v>
      </c>
      <c r="IZ79">
        <v>275</v>
      </c>
    </row>
    <row r="80" spans="131:260">
      <c r="EA80" s="50" t="s">
        <v>906</v>
      </c>
      <c r="EB80">
        <v>276</v>
      </c>
      <c r="FG80" s="50" t="s">
        <v>906</v>
      </c>
      <c r="FH80">
        <v>276</v>
      </c>
      <c r="GM80" s="50" t="s">
        <v>906</v>
      </c>
      <c r="GN80">
        <v>276</v>
      </c>
      <c r="HS80" s="50" t="s">
        <v>906</v>
      </c>
      <c r="HT80">
        <v>276</v>
      </c>
      <c r="IY80" s="50" t="s">
        <v>906</v>
      </c>
      <c r="IZ80">
        <v>276</v>
      </c>
    </row>
    <row r="81" spans="131:260">
      <c r="EA81" s="50" t="s">
        <v>907</v>
      </c>
      <c r="EB81">
        <v>277</v>
      </c>
      <c r="FG81" s="50" t="s">
        <v>907</v>
      </c>
      <c r="FH81">
        <v>277</v>
      </c>
      <c r="GM81" s="50" t="s">
        <v>907</v>
      </c>
      <c r="GN81">
        <v>277</v>
      </c>
      <c r="HS81" s="50" t="s">
        <v>907</v>
      </c>
      <c r="HT81">
        <v>277</v>
      </c>
      <c r="IY81" s="50" t="s">
        <v>907</v>
      </c>
      <c r="IZ81">
        <v>277</v>
      </c>
    </row>
    <row r="82" spans="131:260">
      <c r="EA82" s="50" t="s">
        <v>908</v>
      </c>
      <c r="EB82">
        <v>278</v>
      </c>
      <c r="FG82" s="50" t="s">
        <v>908</v>
      </c>
      <c r="FH82">
        <v>278</v>
      </c>
      <c r="GM82" s="50" t="s">
        <v>908</v>
      </c>
      <c r="GN82">
        <v>278</v>
      </c>
      <c r="HS82" s="50" t="s">
        <v>908</v>
      </c>
      <c r="HT82">
        <v>278</v>
      </c>
      <c r="IY82" s="50" t="s">
        <v>908</v>
      </c>
      <c r="IZ82">
        <v>278</v>
      </c>
    </row>
    <row r="83" spans="131:260">
      <c r="EA83" s="50" t="s">
        <v>909</v>
      </c>
      <c r="EB83">
        <v>279</v>
      </c>
      <c r="FG83" s="50" t="s">
        <v>909</v>
      </c>
      <c r="FH83">
        <v>279</v>
      </c>
      <c r="GM83" s="50" t="s">
        <v>909</v>
      </c>
      <c r="GN83">
        <v>279</v>
      </c>
      <c r="HS83" s="50" t="s">
        <v>909</v>
      </c>
      <c r="HT83">
        <v>279</v>
      </c>
      <c r="IY83" s="50" t="s">
        <v>909</v>
      </c>
      <c r="IZ83">
        <v>279</v>
      </c>
    </row>
    <row r="84" spans="131:260">
      <c r="EA84" s="50" t="s">
        <v>910</v>
      </c>
      <c r="EB84">
        <v>280</v>
      </c>
      <c r="FG84" s="50" t="s">
        <v>910</v>
      </c>
      <c r="FH84">
        <v>280</v>
      </c>
      <c r="GM84" s="50" t="s">
        <v>910</v>
      </c>
      <c r="GN84">
        <v>280</v>
      </c>
      <c r="HS84" s="50" t="s">
        <v>910</v>
      </c>
      <c r="HT84">
        <v>280</v>
      </c>
      <c r="IY84" s="50" t="s">
        <v>910</v>
      </c>
      <c r="IZ84">
        <v>280</v>
      </c>
    </row>
    <row r="85" spans="131:260">
      <c r="EA85" s="50" t="s">
        <v>911</v>
      </c>
      <c r="EB85">
        <v>281</v>
      </c>
      <c r="FG85" s="50" t="s">
        <v>911</v>
      </c>
      <c r="FH85">
        <v>281</v>
      </c>
      <c r="GM85" s="50" t="s">
        <v>911</v>
      </c>
      <c r="GN85">
        <v>281</v>
      </c>
      <c r="HS85" s="50" t="s">
        <v>911</v>
      </c>
      <c r="HT85">
        <v>281</v>
      </c>
      <c r="IY85" s="50" t="s">
        <v>911</v>
      </c>
      <c r="IZ85">
        <v>281</v>
      </c>
    </row>
    <row r="86" spans="131:260">
      <c r="EA86" s="50" t="s">
        <v>912</v>
      </c>
      <c r="EB86">
        <v>282</v>
      </c>
      <c r="FG86" s="50" t="s">
        <v>912</v>
      </c>
      <c r="FH86">
        <v>282</v>
      </c>
      <c r="GM86" s="50" t="s">
        <v>912</v>
      </c>
      <c r="GN86">
        <v>282</v>
      </c>
      <c r="HS86" s="50" t="s">
        <v>912</v>
      </c>
      <c r="HT86">
        <v>282</v>
      </c>
      <c r="IY86" s="50" t="s">
        <v>912</v>
      </c>
      <c r="IZ86">
        <v>282</v>
      </c>
    </row>
    <row r="87" spans="131:260">
      <c r="EA87" s="50" t="s">
        <v>913</v>
      </c>
      <c r="EB87">
        <v>283</v>
      </c>
      <c r="FG87" s="50" t="s">
        <v>913</v>
      </c>
      <c r="FH87">
        <v>283</v>
      </c>
      <c r="GM87" s="50" t="s">
        <v>913</v>
      </c>
      <c r="GN87">
        <v>283</v>
      </c>
      <c r="HS87" s="50" t="s">
        <v>913</v>
      </c>
      <c r="HT87">
        <v>283</v>
      </c>
      <c r="IY87" s="50" t="s">
        <v>913</v>
      </c>
      <c r="IZ87">
        <v>283</v>
      </c>
    </row>
    <row r="88" spans="131:260">
      <c r="EA88" s="50" t="s">
        <v>914</v>
      </c>
      <c r="EB88">
        <v>284</v>
      </c>
      <c r="FG88" s="50" t="s">
        <v>914</v>
      </c>
      <c r="FH88">
        <v>284</v>
      </c>
      <c r="GM88" s="50" t="s">
        <v>914</v>
      </c>
      <c r="GN88">
        <v>284</v>
      </c>
      <c r="HS88" s="50" t="s">
        <v>914</v>
      </c>
      <c r="HT88">
        <v>284</v>
      </c>
      <c r="IY88" s="50" t="s">
        <v>914</v>
      </c>
      <c r="IZ88">
        <v>284</v>
      </c>
    </row>
    <row r="89" spans="131:260">
      <c r="EA89" s="50" t="s">
        <v>915</v>
      </c>
      <c r="EB89">
        <v>285</v>
      </c>
      <c r="FG89" s="50" t="s">
        <v>915</v>
      </c>
      <c r="FH89">
        <v>285</v>
      </c>
      <c r="GM89" s="50" t="s">
        <v>915</v>
      </c>
      <c r="GN89">
        <v>285</v>
      </c>
      <c r="HS89" s="50" t="s">
        <v>915</v>
      </c>
      <c r="HT89">
        <v>285</v>
      </c>
      <c r="IY89" s="50" t="s">
        <v>915</v>
      </c>
      <c r="IZ89">
        <v>285</v>
      </c>
    </row>
    <row r="90" spans="131:260">
      <c r="EA90" s="50" t="s">
        <v>916</v>
      </c>
      <c r="EB90">
        <v>286</v>
      </c>
      <c r="FG90" s="50" t="s">
        <v>916</v>
      </c>
      <c r="FH90">
        <v>286</v>
      </c>
      <c r="GM90" s="50" t="s">
        <v>916</v>
      </c>
      <c r="GN90">
        <v>286</v>
      </c>
      <c r="HS90" s="50" t="s">
        <v>916</v>
      </c>
      <c r="HT90">
        <v>286</v>
      </c>
      <c r="IY90" s="50" t="s">
        <v>916</v>
      </c>
      <c r="IZ90">
        <v>286</v>
      </c>
    </row>
    <row r="91" spans="131:260">
      <c r="EA91" s="50" t="s">
        <v>917</v>
      </c>
      <c r="EB91">
        <v>287</v>
      </c>
      <c r="FG91" s="50" t="s">
        <v>917</v>
      </c>
      <c r="FH91">
        <v>287</v>
      </c>
      <c r="GM91" s="50" t="s">
        <v>917</v>
      </c>
      <c r="GN91">
        <v>287</v>
      </c>
      <c r="HS91" s="50" t="s">
        <v>917</v>
      </c>
      <c r="HT91">
        <v>287</v>
      </c>
      <c r="IY91" s="50" t="s">
        <v>917</v>
      </c>
      <c r="IZ91">
        <v>287</v>
      </c>
    </row>
    <row r="92" spans="131:260">
      <c r="EA92" s="50" t="s">
        <v>918</v>
      </c>
      <c r="EB92">
        <v>288</v>
      </c>
      <c r="FG92" s="50" t="s">
        <v>918</v>
      </c>
      <c r="FH92">
        <v>288</v>
      </c>
      <c r="GM92" s="50" t="s">
        <v>918</v>
      </c>
      <c r="GN92">
        <v>288</v>
      </c>
      <c r="HS92" s="50" t="s">
        <v>918</v>
      </c>
      <c r="HT92">
        <v>288</v>
      </c>
      <c r="IY92" s="50" t="s">
        <v>918</v>
      </c>
      <c r="IZ92">
        <v>288</v>
      </c>
    </row>
    <row r="93" spans="131:260">
      <c r="EA93" s="50" t="s">
        <v>919</v>
      </c>
      <c r="EB93">
        <v>289</v>
      </c>
      <c r="FG93" s="50" t="s">
        <v>919</v>
      </c>
      <c r="FH93">
        <v>289</v>
      </c>
      <c r="GM93" s="50" t="s">
        <v>919</v>
      </c>
      <c r="GN93">
        <v>289</v>
      </c>
      <c r="HS93" s="50" t="s">
        <v>919</v>
      </c>
      <c r="HT93">
        <v>289</v>
      </c>
      <c r="IY93" s="50" t="s">
        <v>919</v>
      </c>
      <c r="IZ93">
        <v>289</v>
      </c>
    </row>
    <row r="94" spans="131:260">
      <c r="EA94" s="50" t="s">
        <v>920</v>
      </c>
      <c r="EB94">
        <v>290</v>
      </c>
      <c r="FG94" s="50" t="s">
        <v>920</v>
      </c>
      <c r="FH94">
        <v>290</v>
      </c>
      <c r="GM94" s="50" t="s">
        <v>920</v>
      </c>
      <c r="GN94">
        <v>290</v>
      </c>
      <c r="HS94" s="50" t="s">
        <v>920</v>
      </c>
      <c r="HT94">
        <v>290</v>
      </c>
      <c r="IY94" s="50" t="s">
        <v>920</v>
      </c>
      <c r="IZ94">
        <v>290</v>
      </c>
    </row>
    <row r="95" spans="131:260">
      <c r="EA95" s="50" t="s">
        <v>921</v>
      </c>
      <c r="EB95">
        <v>291</v>
      </c>
      <c r="FG95" s="50" t="s">
        <v>921</v>
      </c>
      <c r="FH95">
        <v>291</v>
      </c>
      <c r="GM95" s="50" t="s">
        <v>921</v>
      </c>
      <c r="GN95">
        <v>291</v>
      </c>
      <c r="HS95" s="50" t="s">
        <v>921</v>
      </c>
      <c r="HT95">
        <v>291</v>
      </c>
      <c r="IY95" s="50" t="s">
        <v>921</v>
      </c>
      <c r="IZ95">
        <v>291</v>
      </c>
    </row>
    <row r="96" spans="131:260">
      <c r="EA96" s="50" t="s">
        <v>922</v>
      </c>
      <c r="EB96">
        <v>292</v>
      </c>
      <c r="FG96" s="50" t="s">
        <v>922</v>
      </c>
      <c r="FH96">
        <v>292</v>
      </c>
      <c r="GM96" s="50" t="s">
        <v>922</v>
      </c>
      <c r="GN96">
        <v>292</v>
      </c>
      <c r="HS96" s="50" t="s">
        <v>922</v>
      </c>
      <c r="HT96">
        <v>292</v>
      </c>
      <c r="IY96" s="50" t="s">
        <v>922</v>
      </c>
      <c r="IZ96">
        <v>292</v>
      </c>
    </row>
    <row r="97" spans="131:260">
      <c r="EA97" s="50" t="s">
        <v>923</v>
      </c>
      <c r="EB97">
        <v>293</v>
      </c>
      <c r="FG97" s="50" t="s">
        <v>923</v>
      </c>
      <c r="FH97">
        <v>293</v>
      </c>
      <c r="GM97" s="50" t="s">
        <v>923</v>
      </c>
      <c r="GN97">
        <v>293</v>
      </c>
      <c r="HS97" s="50" t="s">
        <v>923</v>
      </c>
      <c r="HT97">
        <v>293</v>
      </c>
      <c r="IY97" s="50" t="s">
        <v>923</v>
      </c>
      <c r="IZ97">
        <v>293</v>
      </c>
    </row>
    <row r="98" spans="131:260">
      <c r="EA98" s="50" t="s">
        <v>924</v>
      </c>
      <c r="EB98">
        <v>294</v>
      </c>
      <c r="FG98" s="50" t="s">
        <v>924</v>
      </c>
      <c r="FH98">
        <v>294</v>
      </c>
      <c r="GM98" s="50" t="s">
        <v>924</v>
      </c>
      <c r="GN98">
        <v>294</v>
      </c>
      <c r="HS98" s="50" t="s">
        <v>924</v>
      </c>
      <c r="HT98">
        <v>294</v>
      </c>
      <c r="IY98" s="50" t="s">
        <v>924</v>
      </c>
      <c r="IZ98">
        <v>294</v>
      </c>
    </row>
    <row r="99" spans="131:260">
      <c r="EA99" s="50" t="s">
        <v>925</v>
      </c>
      <c r="EB99">
        <v>295</v>
      </c>
      <c r="FG99" s="50" t="s">
        <v>925</v>
      </c>
      <c r="FH99">
        <v>295</v>
      </c>
      <c r="GM99" s="50" t="s">
        <v>925</v>
      </c>
      <c r="GN99">
        <v>295</v>
      </c>
      <c r="HS99" s="50" t="s">
        <v>925</v>
      </c>
      <c r="HT99">
        <v>295</v>
      </c>
      <c r="IY99" s="50" t="s">
        <v>925</v>
      </c>
      <c r="IZ99">
        <v>295</v>
      </c>
    </row>
    <row r="100" spans="131:260">
      <c r="EA100" s="50" t="s">
        <v>926</v>
      </c>
      <c r="EB100">
        <v>296</v>
      </c>
      <c r="FG100" s="50" t="s">
        <v>926</v>
      </c>
      <c r="FH100">
        <v>296</v>
      </c>
      <c r="GM100" s="50" t="s">
        <v>926</v>
      </c>
      <c r="GN100">
        <v>296</v>
      </c>
      <c r="HS100" s="50" t="s">
        <v>926</v>
      </c>
      <c r="HT100">
        <v>296</v>
      </c>
      <c r="IY100" s="50" t="s">
        <v>926</v>
      </c>
      <c r="IZ100">
        <v>296</v>
      </c>
    </row>
    <row r="101" spans="131:260">
      <c r="EA101" s="50" t="s">
        <v>927</v>
      </c>
      <c r="EB101">
        <v>297</v>
      </c>
      <c r="FG101" s="50" t="s">
        <v>927</v>
      </c>
      <c r="FH101">
        <v>297</v>
      </c>
      <c r="GM101" s="50" t="s">
        <v>927</v>
      </c>
      <c r="GN101">
        <v>297</v>
      </c>
      <c r="HS101" s="50" t="s">
        <v>927</v>
      </c>
      <c r="HT101">
        <v>297</v>
      </c>
      <c r="IY101" s="50" t="s">
        <v>927</v>
      </c>
      <c r="IZ101">
        <v>297</v>
      </c>
    </row>
    <row r="102" spans="131:260">
      <c r="EA102" s="50" t="s">
        <v>163</v>
      </c>
      <c r="EB102">
        <v>298</v>
      </c>
      <c r="FG102" s="50" t="s">
        <v>163</v>
      </c>
      <c r="FH102">
        <v>298</v>
      </c>
      <c r="GM102" s="50" t="s">
        <v>163</v>
      </c>
      <c r="GN102">
        <v>298</v>
      </c>
      <c r="HS102" s="50" t="s">
        <v>163</v>
      </c>
      <c r="HT102">
        <v>298</v>
      </c>
      <c r="IY102" s="50" t="s">
        <v>163</v>
      </c>
      <c r="IZ102">
        <v>298</v>
      </c>
    </row>
    <row r="103" spans="131:260">
      <c r="EA103" s="50" t="s">
        <v>928</v>
      </c>
      <c r="EB103">
        <v>299</v>
      </c>
      <c r="FG103" s="50" t="s">
        <v>928</v>
      </c>
      <c r="FH103">
        <v>299</v>
      </c>
      <c r="GM103" s="50" t="s">
        <v>928</v>
      </c>
      <c r="GN103">
        <v>299</v>
      </c>
      <c r="HS103" s="50" t="s">
        <v>928</v>
      </c>
      <c r="HT103">
        <v>299</v>
      </c>
      <c r="IY103" s="50" t="s">
        <v>928</v>
      </c>
      <c r="IZ103">
        <v>299</v>
      </c>
    </row>
    <row r="104" spans="131:260">
      <c r="EA104" s="50" t="s">
        <v>929</v>
      </c>
      <c r="EB104">
        <v>300</v>
      </c>
      <c r="FG104" s="50" t="s">
        <v>929</v>
      </c>
      <c r="FH104">
        <v>300</v>
      </c>
      <c r="GM104" s="50" t="s">
        <v>929</v>
      </c>
      <c r="GN104">
        <v>300</v>
      </c>
      <c r="HS104" s="50" t="s">
        <v>929</v>
      </c>
      <c r="HT104">
        <v>300</v>
      </c>
      <c r="IY104" s="50" t="s">
        <v>929</v>
      </c>
      <c r="IZ104">
        <v>300</v>
      </c>
    </row>
    <row r="105" spans="131:260">
      <c r="EA105" s="50" t="s">
        <v>930</v>
      </c>
      <c r="EB105">
        <v>301</v>
      </c>
      <c r="FG105" s="50" t="s">
        <v>930</v>
      </c>
      <c r="FH105">
        <v>301</v>
      </c>
      <c r="GM105" s="50" t="s">
        <v>930</v>
      </c>
      <c r="GN105">
        <v>301</v>
      </c>
      <c r="HS105" s="50" t="s">
        <v>930</v>
      </c>
      <c r="HT105">
        <v>301</v>
      </c>
      <c r="IY105" s="50" t="s">
        <v>930</v>
      </c>
      <c r="IZ105">
        <v>301</v>
      </c>
    </row>
    <row r="106" spans="131:260">
      <c r="EA106" s="50" t="s">
        <v>931</v>
      </c>
      <c r="EB106">
        <v>302</v>
      </c>
      <c r="FG106" s="50" t="s">
        <v>931</v>
      </c>
      <c r="FH106">
        <v>302</v>
      </c>
      <c r="GM106" s="50" t="s">
        <v>931</v>
      </c>
      <c r="GN106">
        <v>302</v>
      </c>
      <c r="HS106" s="50" t="s">
        <v>931</v>
      </c>
      <c r="HT106">
        <v>302</v>
      </c>
      <c r="IY106" s="50" t="s">
        <v>931</v>
      </c>
      <c r="IZ106">
        <v>302</v>
      </c>
    </row>
  </sheetData>
  <pageMargins left="0.7" right="0.7" top="0.75" bottom="0.75" header="0.3" footer="0.3"/>
  <pageSetup orientation="portrait" horizontalDpi="4294967293"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P62"/>
  <sheetViews>
    <sheetView showGridLines="0" showRowColHeaders="0" showRuler="0" view="pageLayout" zoomScaleNormal="100" workbookViewId="0">
      <selection activeCell="G61" sqref="G61:P61"/>
    </sheetView>
  </sheetViews>
  <sheetFormatPr defaultColWidth="9.33203125" defaultRowHeight="13.8"/>
  <cols>
    <col min="1" max="1" width="2.6640625" style="1" customWidth="1"/>
    <col min="2" max="2" width="5.33203125" style="1" customWidth="1"/>
    <col min="3" max="3" width="12" style="1" customWidth="1"/>
    <col min="4" max="4" width="12.6640625" style="1" customWidth="1"/>
    <col min="5" max="5" width="6.44140625" style="1" customWidth="1"/>
    <col min="6" max="6" width="8.33203125" style="1" customWidth="1"/>
    <col min="7" max="7" width="4.33203125" style="1" customWidth="1"/>
    <col min="8" max="8" width="1.6640625" style="1" customWidth="1"/>
    <col min="9" max="9" width="5.6640625" style="1" customWidth="1"/>
    <col min="10" max="10" width="6.33203125" style="1" customWidth="1"/>
    <col min="11" max="11" width="6.44140625" style="1" customWidth="1"/>
    <col min="12" max="12" width="17.6640625" style="1" customWidth="1"/>
    <col min="13" max="13" width="5.33203125" style="1" customWidth="1"/>
    <col min="14" max="14" width="11.5546875" style="65" customWidth="1"/>
    <col min="15" max="15" width="3.6640625" style="1" customWidth="1"/>
    <col min="16" max="16" width="5.6640625" style="1" customWidth="1"/>
    <col min="17" max="16384" width="9.33203125" style="1"/>
  </cols>
  <sheetData>
    <row r="1" spans="2:15" ht="18" customHeight="1">
      <c r="B1" s="213" t="s">
        <v>30</v>
      </c>
    </row>
    <row r="2" spans="2:15" ht="16.5" customHeight="1">
      <c r="B2" s="15" t="s">
        <v>706</v>
      </c>
      <c r="C2" s="15"/>
      <c r="D2" s="15"/>
      <c r="E2" s="15"/>
      <c r="F2" s="15"/>
      <c r="G2" s="15"/>
      <c r="H2" s="1" t="s">
        <v>707</v>
      </c>
      <c r="I2" s="5"/>
      <c r="J2" s="1" t="s">
        <v>131</v>
      </c>
      <c r="K2" s="5" t="s">
        <v>41</v>
      </c>
    </row>
    <row r="3" spans="2:15" ht="21" customHeight="1">
      <c r="B3" s="1" t="s">
        <v>31</v>
      </c>
      <c r="E3" s="717" t="s">
        <v>281</v>
      </c>
      <c r="F3" s="717"/>
      <c r="G3" s="717"/>
      <c r="H3" s="111"/>
      <c r="I3" s="674" t="s">
        <v>557</v>
      </c>
      <c r="J3" s="674"/>
      <c r="K3" s="674"/>
      <c r="L3" s="672"/>
      <c r="M3" s="672"/>
      <c r="N3" s="672"/>
      <c r="O3" s="15"/>
    </row>
    <row r="4" spans="2:15" ht="21.75" customHeight="1">
      <c r="B4" s="15" t="s">
        <v>120</v>
      </c>
      <c r="C4" s="15"/>
      <c r="D4" s="15"/>
      <c r="E4" s="718"/>
      <c r="F4" s="718"/>
      <c r="G4" s="718"/>
      <c r="H4" s="718"/>
      <c r="I4" s="718"/>
      <c r="J4" s="673" t="s">
        <v>963</v>
      </c>
      <c r="K4" s="673"/>
      <c r="L4" s="673"/>
      <c r="M4" s="718"/>
      <c r="N4" s="718"/>
    </row>
    <row r="5" spans="2:15" ht="23.25" customHeight="1">
      <c r="B5" s="1" t="s">
        <v>826</v>
      </c>
      <c r="D5" s="720"/>
      <c r="E5" s="720"/>
      <c r="F5" s="720"/>
      <c r="G5" s="720"/>
      <c r="H5" s="214"/>
      <c r="I5" s="673" t="s">
        <v>827</v>
      </c>
      <c r="J5" s="673"/>
      <c r="K5" s="181"/>
      <c r="L5" s="674" t="s">
        <v>999</v>
      </c>
      <c r="M5" s="674"/>
      <c r="N5" s="53"/>
      <c r="O5" s="15"/>
    </row>
    <row r="6" spans="2:15" ht="10.5" customHeight="1">
      <c r="N6" s="65" t="s">
        <v>41</v>
      </c>
      <c r="O6" s="65"/>
    </row>
    <row r="7" spans="2:15" ht="15.75" customHeight="1">
      <c r="B7" s="673" t="s">
        <v>829</v>
      </c>
      <c r="C7" s="673"/>
      <c r="D7" s="671"/>
      <c r="E7" s="671"/>
      <c r="F7" s="671"/>
      <c r="G7" s="671"/>
      <c r="H7" s="671"/>
      <c r="I7" s="671"/>
      <c r="J7" s="671"/>
      <c r="K7" s="671"/>
      <c r="L7" s="671"/>
      <c r="M7" s="671"/>
      <c r="N7" s="671"/>
      <c r="O7" s="15"/>
    </row>
    <row r="8" spans="2:15" ht="18.75" customHeight="1">
      <c r="B8" s="673" t="s">
        <v>828</v>
      </c>
      <c r="C8" s="673"/>
      <c r="D8" s="668"/>
      <c r="E8" s="668"/>
      <c r="F8" s="668"/>
      <c r="G8" s="668"/>
      <c r="H8" s="668"/>
      <c r="I8" s="668"/>
      <c r="J8" s="668"/>
      <c r="K8" s="668"/>
      <c r="L8" s="668"/>
      <c r="M8" s="668"/>
      <c r="N8" s="668"/>
      <c r="O8" s="15"/>
    </row>
    <row r="9" spans="2:15" ht="19.5" customHeight="1">
      <c r="B9" s="673" t="s">
        <v>830</v>
      </c>
      <c r="C9" s="673"/>
      <c r="D9" s="671"/>
      <c r="E9" s="671"/>
      <c r="F9" s="671"/>
      <c r="G9" s="671"/>
      <c r="H9" s="671"/>
      <c r="I9" s="15"/>
      <c r="J9" s="65" t="s">
        <v>764</v>
      </c>
      <c r="K9" s="181"/>
      <c r="L9" s="4" t="s">
        <v>123</v>
      </c>
      <c r="M9" s="668"/>
      <c r="N9" s="668"/>
      <c r="O9" s="4"/>
    </row>
    <row r="10" spans="2:15" ht="21" customHeight="1">
      <c r="B10" s="673" t="s">
        <v>831</v>
      </c>
      <c r="C10" s="673"/>
      <c r="D10" s="728"/>
      <c r="E10" s="728"/>
      <c r="F10" s="728"/>
      <c r="G10" s="728"/>
      <c r="H10" s="728"/>
      <c r="I10" s="15"/>
      <c r="J10" s="65"/>
      <c r="K10" s="1" t="s">
        <v>272</v>
      </c>
      <c r="L10" s="671"/>
      <c r="M10" s="671"/>
      <c r="N10" s="671"/>
      <c r="O10" s="4"/>
    </row>
    <row r="11" spans="2:15" ht="12" customHeight="1">
      <c r="B11" s="15"/>
      <c r="C11" s="15"/>
      <c r="D11" s="15"/>
      <c r="E11" s="15"/>
      <c r="F11" s="15"/>
      <c r="G11" s="15"/>
      <c r="H11" s="15"/>
      <c r="I11" s="15"/>
      <c r="J11" s="65"/>
      <c r="L11" s="4"/>
      <c r="M11" s="65"/>
      <c r="O11" s="4"/>
    </row>
    <row r="12" spans="2:15" ht="17.25" customHeight="1">
      <c r="B12" s="673" t="s">
        <v>832</v>
      </c>
      <c r="C12" s="673"/>
      <c r="D12" s="719"/>
      <c r="E12" s="719"/>
      <c r="F12" s="719"/>
      <c r="G12" s="719"/>
      <c r="H12" s="719"/>
      <c r="I12" s="719"/>
      <c r="J12" s="719"/>
      <c r="K12" s="719"/>
      <c r="L12" s="719"/>
      <c r="M12" s="65"/>
      <c r="O12" s="4"/>
    </row>
    <row r="13" spans="2:15" ht="24" customHeight="1">
      <c r="C13" s="1" t="s">
        <v>1000</v>
      </c>
      <c r="G13" s="65"/>
      <c r="I13" s="65"/>
      <c r="K13" s="5"/>
      <c r="L13" s="15"/>
      <c r="M13" s="215"/>
      <c r="N13" s="168"/>
      <c r="O13" s="215"/>
    </row>
    <row r="14" spans="2:15" ht="15" customHeight="1" thickBot="1">
      <c r="I14" s="5"/>
      <c r="K14" s="5"/>
      <c r="L14" s="15"/>
      <c r="M14" s="215"/>
      <c r="N14" s="168"/>
      <c r="O14" s="215"/>
    </row>
    <row r="15" spans="2:15" ht="16.5" customHeight="1" thickTop="1">
      <c r="B15" s="15"/>
      <c r="C15" s="15" t="s">
        <v>817</v>
      </c>
      <c r="D15" s="721"/>
      <c r="E15" s="722"/>
      <c r="F15" s="722"/>
      <c r="G15" s="722"/>
      <c r="H15" s="722"/>
      <c r="I15" s="722"/>
      <c r="J15" s="722"/>
      <c r="K15" s="722"/>
      <c r="L15" s="722"/>
      <c r="M15" s="722"/>
      <c r="N15" s="722"/>
      <c r="O15" s="723"/>
    </row>
    <row r="16" spans="2:15" ht="30.75" customHeight="1" thickBot="1">
      <c r="B16" s="15"/>
      <c r="C16" s="15"/>
      <c r="D16" s="724"/>
      <c r="E16" s="725"/>
      <c r="F16" s="725"/>
      <c r="G16" s="725"/>
      <c r="H16" s="725"/>
      <c r="I16" s="725"/>
      <c r="J16" s="725"/>
      <c r="K16" s="725"/>
      <c r="L16" s="725"/>
      <c r="M16" s="725"/>
      <c r="N16" s="725"/>
      <c r="O16" s="726"/>
    </row>
    <row r="17" spans="2:16" ht="10.5" customHeight="1" thickTop="1">
      <c r="B17" s="15"/>
      <c r="C17" s="15"/>
      <c r="D17" s="15"/>
      <c r="E17" s="15"/>
      <c r="F17" s="15"/>
      <c r="G17" s="15"/>
      <c r="H17" s="15"/>
      <c r="I17" s="15"/>
      <c r="J17" s="15"/>
      <c r="K17" s="15"/>
      <c r="L17" s="15"/>
      <c r="M17" s="15"/>
      <c r="O17" s="15"/>
    </row>
    <row r="18" spans="2:16" ht="12.75" customHeight="1">
      <c r="B18" s="15"/>
      <c r="C18" s="15"/>
      <c r="D18" s="15"/>
      <c r="E18" s="15"/>
      <c r="F18" s="15"/>
      <c r="G18" s="15" t="s">
        <v>366</v>
      </c>
      <c r="H18" s="15"/>
      <c r="I18" s="15"/>
      <c r="J18" s="15"/>
      <c r="K18" s="15"/>
      <c r="L18" s="15"/>
      <c r="M18" s="15"/>
      <c r="O18" s="15"/>
    </row>
    <row r="19" spans="2:16" ht="21" customHeight="1">
      <c r="B19" s="1" t="s">
        <v>778</v>
      </c>
      <c r="H19" s="1" t="s">
        <v>41</v>
      </c>
      <c r="I19" s="5"/>
      <c r="K19" s="5"/>
      <c r="M19" s="1" t="s">
        <v>41</v>
      </c>
    </row>
    <row r="20" spans="2:16" ht="21" customHeight="1">
      <c r="B20" s="1" t="s">
        <v>779</v>
      </c>
      <c r="H20" s="1" t="s">
        <v>41</v>
      </c>
      <c r="M20" s="1" t="s">
        <v>41</v>
      </c>
    </row>
    <row r="21" spans="2:16" ht="21" customHeight="1">
      <c r="B21" s="1" t="s">
        <v>780</v>
      </c>
      <c r="H21" s="1" t="s">
        <v>41</v>
      </c>
      <c r="M21" s="1" t="s">
        <v>41</v>
      </c>
    </row>
    <row r="22" spans="2:16" ht="21" customHeight="1">
      <c r="B22" s="1" t="s">
        <v>781</v>
      </c>
      <c r="H22" s="671" t="s">
        <v>41</v>
      </c>
      <c r="I22" s="671"/>
      <c r="J22" s="671"/>
      <c r="K22" s="671"/>
      <c r="L22" s="671"/>
      <c r="M22" s="15"/>
      <c r="O22" s="15"/>
    </row>
    <row r="23" spans="2:16" ht="9.6" customHeight="1" thickBot="1">
      <c r="B23" s="190"/>
      <c r="C23" s="190"/>
      <c r="D23" s="190"/>
      <c r="E23" s="190"/>
      <c r="F23" s="190"/>
      <c r="G23" s="190"/>
      <c r="H23" s="216"/>
      <c r="I23" s="216"/>
      <c r="J23" s="216"/>
      <c r="K23" s="216"/>
      <c r="L23" s="216"/>
      <c r="M23" s="216"/>
      <c r="N23" s="217"/>
      <c r="O23" s="216"/>
      <c r="P23" s="190"/>
    </row>
    <row r="24" spans="2:16" ht="21.6" customHeight="1">
      <c r="B24" s="202" t="s">
        <v>1127</v>
      </c>
      <c r="N24" s="1"/>
      <c r="P24" s="65"/>
    </row>
    <row r="25" spans="2:16" ht="7.2" customHeight="1" thickBot="1">
      <c r="C25" s="15"/>
      <c r="D25" s="15"/>
      <c r="F25" s="218"/>
      <c r="G25" s="65"/>
      <c r="N25" s="1"/>
      <c r="P25" s="65"/>
    </row>
    <row r="26" spans="2:16" ht="10.5" customHeight="1" thickTop="1">
      <c r="B26" s="721"/>
      <c r="C26" s="722"/>
      <c r="D26" s="722"/>
      <c r="E26" s="722"/>
      <c r="F26" s="722"/>
      <c r="G26" s="722"/>
      <c r="H26" s="722"/>
      <c r="I26" s="722"/>
      <c r="J26" s="722"/>
      <c r="K26" s="722"/>
      <c r="L26" s="722"/>
      <c r="M26" s="722"/>
      <c r="N26" s="722"/>
      <c r="O26" s="722"/>
      <c r="P26" s="723"/>
    </row>
    <row r="27" spans="2:16" ht="18" customHeight="1">
      <c r="B27" s="729"/>
      <c r="C27" s="730"/>
      <c r="D27" s="730"/>
      <c r="E27" s="730"/>
      <c r="F27" s="730"/>
      <c r="G27" s="730"/>
      <c r="H27" s="730"/>
      <c r="I27" s="730"/>
      <c r="J27" s="730"/>
      <c r="K27" s="730"/>
      <c r="L27" s="730"/>
      <c r="M27" s="730"/>
      <c r="N27" s="730"/>
      <c r="O27" s="730"/>
      <c r="P27" s="731"/>
    </row>
    <row r="28" spans="2:16" ht="25.5" customHeight="1">
      <c r="B28" s="729"/>
      <c r="C28" s="730"/>
      <c r="D28" s="730"/>
      <c r="E28" s="730"/>
      <c r="F28" s="730"/>
      <c r="G28" s="730"/>
      <c r="H28" s="730"/>
      <c r="I28" s="730"/>
      <c r="J28" s="730"/>
      <c r="K28" s="730"/>
      <c r="L28" s="730"/>
      <c r="M28" s="730"/>
      <c r="N28" s="730"/>
      <c r="O28" s="730"/>
      <c r="P28" s="731"/>
    </row>
    <row r="29" spans="2:16" ht="21.75" customHeight="1">
      <c r="B29" s="729"/>
      <c r="C29" s="730"/>
      <c r="D29" s="730"/>
      <c r="E29" s="730"/>
      <c r="F29" s="730"/>
      <c r="G29" s="730"/>
      <c r="H29" s="730"/>
      <c r="I29" s="730"/>
      <c r="J29" s="730"/>
      <c r="K29" s="730"/>
      <c r="L29" s="730"/>
      <c r="M29" s="730"/>
      <c r="N29" s="730"/>
      <c r="O29" s="730"/>
      <c r="P29" s="731"/>
    </row>
    <row r="30" spans="2:16" ht="20.25" customHeight="1">
      <c r="B30" s="729"/>
      <c r="C30" s="730"/>
      <c r="D30" s="730"/>
      <c r="E30" s="730"/>
      <c r="F30" s="730"/>
      <c r="G30" s="730"/>
      <c r="H30" s="730"/>
      <c r="I30" s="730"/>
      <c r="J30" s="730"/>
      <c r="K30" s="730"/>
      <c r="L30" s="730"/>
      <c r="M30" s="730"/>
      <c r="N30" s="730"/>
      <c r="O30" s="730"/>
      <c r="P30" s="731"/>
    </row>
    <row r="31" spans="2:16" ht="20.25" customHeight="1">
      <c r="B31" s="729"/>
      <c r="C31" s="730"/>
      <c r="D31" s="730"/>
      <c r="E31" s="730"/>
      <c r="F31" s="730"/>
      <c r="G31" s="730"/>
      <c r="H31" s="730"/>
      <c r="I31" s="730"/>
      <c r="J31" s="730"/>
      <c r="K31" s="730"/>
      <c r="L31" s="730"/>
      <c r="M31" s="730"/>
      <c r="N31" s="730"/>
      <c r="O31" s="730"/>
      <c r="P31" s="731"/>
    </row>
    <row r="32" spans="2:16" ht="50.25" customHeight="1">
      <c r="B32" s="729"/>
      <c r="C32" s="730"/>
      <c r="D32" s="730"/>
      <c r="E32" s="730"/>
      <c r="F32" s="730"/>
      <c r="G32" s="730"/>
      <c r="H32" s="730"/>
      <c r="I32" s="730"/>
      <c r="J32" s="730"/>
      <c r="K32" s="730"/>
      <c r="L32" s="730"/>
      <c r="M32" s="730"/>
      <c r="N32" s="730"/>
      <c r="O32" s="730"/>
      <c r="P32" s="731"/>
    </row>
    <row r="33" spans="2:16" ht="11.25" customHeight="1">
      <c r="B33" s="729"/>
      <c r="C33" s="730"/>
      <c r="D33" s="730"/>
      <c r="E33" s="730"/>
      <c r="F33" s="730"/>
      <c r="G33" s="730"/>
      <c r="H33" s="730"/>
      <c r="I33" s="730"/>
      <c r="J33" s="730"/>
      <c r="K33" s="730"/>
      <c r="L33" s="730"/>
      <c r="M33" s="730"/>
      <c r="N33" s="730"/>
      <c r="O33" s="730"/>
      <c r="P33" s="731"/>
    </row>
    <row r="34" spans="2:16" ht="20.25" customHeight="1">
      <c r="B34" s="729"/>
      <c r="C34" s="730"/>
      <c r="D34" s="730"/>
      <c r="E34" s="730"/>
      <c r="F34" s="730"/>
      <c r="G34" s="730"/>
      <c r="H34" s="730"/>
      <c r="I34" s="730"/>
      <c r="J34" s="730"/>
      <c r="K34" s="730"/>
      <c r="L34" s="730"/>
      <c r="M34" s="730"/>
      <c r="N34" s="730"/>
      <c r="O34" s="730"/>
      <c r="P34" s="731"/>
    </row>
    <row r="35" spans="2:16" ht="21" customHeight="1">
      <c r="B35" s="729"/>
      <c r="C35" s="730"/>
      <c r="D35" s="730"/>
      <c r="E35" s="730"/>
      <c r="F35" s="730"/>
      <c r="G35" s="730"/>
      <c r="H35" s="730"/>
      <c r="I35" s="730"/>
      <c r="J35" s="730"/>
      <c r="K35" s="730"/>
      <c r="L35" s="730"/>
      <c r="M35" s="730"/>
      <c r="N35" s="730"/>
      <c r="O35" s="730"/>
      <c r="P35" s="731"/>
    </row>
    <row r="36" spans="2:16" ht="21.75" customHeight="1">
      <c r="B36" s="729"/>
      <c r="C36" s="730"/>
      <c r="D36" s="730"/>
      <c r="E36" s="730"/>
      <c r="F36" s="730"/>
      <c r="G36" s="730"/>
      <c r="H36" s="730"/>
      <c r="I36" s="730"/>
      <c r="J36" s="730"/>
      <c r="K36" s="730"/>
      <c r="L36" s="730"/>
      <c r="M36" s="730"/>
      <c r="N36" s="730"/>
      <c r="O36" s="730"/>
      <c r="P36" s="731"/>
    </row>
    <row r="37" spans="2:16" ht="19.5" customHeight="1">
      <c r="B37" s="729"/>
      <c r="C37" s="730"/>
      <c r="D37" s="730"/>
      <c r="E37" s="730"/>
      <c r="F37" s="730"/>
      <c r="G37" s="730"/>
      <c r="H37" s="730"/>
      <c r="I37" s="730"/>
      <c r="J37" s="730"/>
      <c r="K37" s="730"/>
      <c r="L37" s="730"/>
      <c r="M37" s="730"/>
      <c r="N37" s="730"/>
      <c r="O37" s="730"/>
      <c r="P37" s="731"/>
    </row>
    <row r="38" spans="2:16" ht="14.25" customHeight="1" thickBot="1">
      <c r="B38" s="724"/>
      <c r="C38" s="725"/>
      <c r="D38" s="725"/>
      <c r="E38" s="725"/>
      <c r="F38" s="725"/>
      <c r="G38" s="725"/>
      <c r="H38" s="725"/>
      <c r="I38" s="725"/>
      <c r="J38" s="725"/>
      <c r="K38" s="725"/>
      <c r="L38" s="725"/>
      <c r="M38" s="725"/>
      <c r="N38" s="725"/>
      <c r="O38" s="725"/>
      <c r="P38" s="726"/>
    </row>
    <row r="39" spans="2:16" ht="4.95" customHeight="1" thickTop="1"/>
    <row r="40" spans="2:16" ht="18.75" customHeight="1">
      <c r="B40" s="202" t="s">
        <v>568</v>
      </c>
      <c r="C40" s="13"/>
      <c r="D40" s="13"/>
      <c r="E40" s="219"/>
      <c r="F40" s="13"/>
      <c r="G40" s="13"/>
      <c r="H40" s="13"/>
      <c r="I40" s="13"/>
      <c r="J40" s="13"/>
      <c r="K40" s="13"/>
      <c r="L40" s="727"/>
      <c r="M40" s="727"/>
      <c r="N40" s="220"/>
    </row>
    <row r="41" spans="2:16" ht="22.2" customHeight="1">
      <c r="B41" s="1" t="s">
        <v>714</v>
      </c>
      <c r="N41" s="15" t="s">
        <v>130</v>
      </c>
      <c r="O41" s="65" t="s">
        <v>131</v>
      </c>
    </row>
    <row r="42" spans="2:16" ht="19.2" customHeight="1">
      <c r="B42" s="15" t="s">
        <v>263</v>
      </c>
      <c r="C42" s="15"/>
      <c r="D42" s="15"/>
      <c r="E42"/>
      <c r="F42" s="65"/>
      <c r="G42" s="65"/>
      <c r="H42" s="15"/>
      <c r="I42" s="65"/>
      <c r="J42" s="15"/>
      <c r="K42" s="65"/>
      <c r="L42" s="65"/>
      <c r="M42" s="5"/>
      <c r="N42" s="15" t="s">
        <v>130</v>
      </c>
      <c r="O42" s="65" t="s">
        <v>131</v>
      </c>
    </row>
    <row r="43" spans="2:16" ht="19.2" customHeight="1">
      <c r="B43" s="137" t="s">
        <v>1001</v>
      </c>
      <c r="C43" s="15"/>
      <c r="D43" s="15"/>
      <c r="E43"/>
      <c r="F43" s="65"/>
      <c r="G43" s="65"/>
      <c r="H43" s="15"/>
      <c r="I43" s="65"/>
      <c r="J43" s="15"/>
      <c r="K43" s="65"/>
      <c r="L43" s="65"/>
      <c r="M43" s="5"/>
      <c r="N43" s="15"/>
      <c r="O43" s="65"/>
    </row>
    <row r="44" spans="2:16" ht="19.2" customHeight="1" thickBot="1">
      <c r="B44" s="221" t="s">
        <v>782</v>
      </c>
      <c r="C44" s="221"/>
      <c r="D44" s="221"/>
      <c r="E44" s="221"/>
      <c r="F44" s="222"/>
      <c r="G44" s="222"/>
      <c r="H44" s="222"/>
      <c r="I44" s="222"/>
      <c r="J44" s="222"/>
      <c r="K44" s="222"/>
      <c r="L44" s="222"/>
      <c r="M44" s="222"/>
    </row>
    <row r="45" spans="2:16" ht="14.4" thickTop="1">
      <c r="B45" s="734"/>
      <c r="C45" s="735"/>
      <c r="D45" s="735"/>
      <c r="E45" s="735"/>
      <c r="F45" s="735"/>
      <c r="G45" s="735"/>
      <c r="H45" s="735"/>
      <c r="I45" s="735"/>
      <c r="J45" s="735"/>
      <c r="K45" s="735"/>
      <c r="L45" s="735"/>
      <c r="M45" s="735"/>
      <c r="N45" s="735"/>
      <c r="O45" s="736"/>
    </row>
    <row r="46" spans="2:16" ht="17.399999999999999" customHeight="1" thickBot="1">
      <c r="B46" s="737"/>
      <c r="C46" s="738"/>
      <c r="D46" s="738"/>
      <c r="E46" s="738"/>
      <c r="F46" s="738"/>
      <c r="G46" s="738"/>
      <c r="H46" s="738"/>
      <c r="I46" s="738"/>
      <c r="J46" s="738"/>
      <c r="K46" s="738"/>
      <c r="L46" s="738"/>
      <c r="M46" s="738"/>
      <c r="N46" s="738"/>
      <c r="O46" s="739"/>
    </row>
    <row r="47" spans="2:16" ht="14.4" thickTop="1">
      <c r="B47" s="223"/>
      <c r="C47" s="223"/>
      <c r="D47" s="223"/>
      <c r="E47" s="223"/>
      <c r="F47" s="223"/>
      <c r="G47" s="223"/>
      <c r="H47" s="223"/>
      <c r="I47" s="223"/>
      <c r="J47" s="223"/>
      <c r="K47" s="223"/>
      <c r="L47" s="223"/>
      <c r="M47" s="222"/>
    </row>
    <row r="48" spans="2:16">
      <c r="B48" s="219" t="s">
        <v>368</v>
      </c>
      <c r="C48" s="223"/>
      <c r="D48" s="223"/>
      <c r="E48" s="223"/>
      <c r="F48" s="223"/>
      <c r="G48" s="223"/>
      <c r="H48" s="223"/>
      <c r="I48" s="223"/>
      <c r="J48" s="223"/>
      <c r="K48" s="223"/>
      <c r="L48" s="223"/>
      <c r="M48" s="222"/>
    </row>
    <row r="49" spans="2:16" ht="19.2" customHeight="1">
      <c r="B49" s="222" t="s">
        <v>264</v>
      </c>
      <c r="C49" s="222"/>
      <c r="D49" s="222"/>
      <c r="E49" s="222"/>
      <c r="F49" s="222"/>
      <c r="G49" s="222"/>
      <c r="H49" s="222"/>
      <c r="I49" s="222"/>
      <c r="J49" s="222"/>
      <c r="K49" s="222"/>
      <c r="L49" s="221"/>
      <c r="M49" s="65" t="s">
        <v>130</v>
      </c>
      <c r="N49" s="65" t="s">
        <v>131</v>
      </c>
      <c r="O49" s="1" t="s">
        <v>627</v>
      </c>
    </row>
    <row r="50" spans="2:16" ht="19.2" customHeight="1">
      <c r="B50" s="222" t="s">
        <v>265</v>
      </c>
      <c r="C50" s="222"/>
      <c r="D50" s="222"/>
      <c r="E50" s="222"/>
      <c r="F50" s="222"/>
      <c r="G50" s="221"/>
      <c r="H50" s="221"/>
      <c r="I50" s="221"/>
      <c r="J50" s="221"/>
      <c r="K50" s="221"/>
      <c r="L50" s="221"/>
      <c r="M50" s="65" t="s">
        <v>130</v>
      </c>
      <c r="N50" s="65" t="s">
        <v>131</v>
      </c>
      <c r="O50" s="1" t="s">
        <v>627</v>
      </c>
    </row>
    <row r="51" spans="2:16" ht="19.2" customHeight="1">
      <c r="B51" s="222" t="s">
        <v>266</v>
      </c>
      <c r="C51" s="224"/>
      <c r="D51" s="224"/>
      <c r="E51" s="224"/>
      <c r="F51" s="225"/>
      <c r="G51" s="733"/>
      <c r="H51" s="733"/>
      <c r="I51" s="733"/>
      <c r="J51" s="221"/>
      <c r="K51" s="221"/>
      <c r="L51" s="221"/>
      <c r="M51" s="221"/>
    </row>
    <row r="52" spans="2:16" ht="14.4" thickBot="1">
      <c r="B52" s="226"/>
      <c r="C52" s="227"/>
      <c r="D52" s="227"/>
      <c r="E52" s="227"/>
      <c r="F52" s="228"/>
      <c r="G52" s="229"/>
      <c r="H52" s="229"/>
      <c r="I52" s="229"/>
      <c r="J52" s="230"/>
      <c r="K52" s="230"/>
      <c r="L52" s="230"/>
      <c r="M52" s="230"/>
      <c r="N52" s="217"/>
      <c r="O52" s="190"/>
      <c r="P52" s="190"/>
    </row>
    <row r="53" spans="2:16" ht="15.6">
      <c r="B53" s="213" t="s">
        <v>107</v>
      </c>
      <c r="C53" s="2"/>
      <c r="D53" s="213"/>
      <c r="E53" s="2"/>
      <c r="F53" s="2"/>
      <c r="G53" s="2"/>
      <c r="H53" s="2"/>
      <c r="I53" s="2"/>
      <c r="J53" s="2"/>
      <c r="K53" s="2"/>
      <c r="L53" s="2"/>
      <c r="M53" s="2"/>
      <c r="N53" s="2"/>
    </row>
    <row r="54" spans="2:16" ht="17.399999999999999" customHeight="1">
      <c r="B54" s="740" t="s">
        <v>393</v>
      </c>
      <c r="C54" s="740"/>
      <c r="D54" s="740"/>
      <c r="E54" s="740"/>
      <c r="F54" s="740"/>
      <c r="G54" s="740"/>
      <c r="H54" s="740"/>
      <c r="I54" s="740"/>
      <c r="J54" s="740"/>
      <c r="K54" s="740"/>
      <c r="L54" s="740"/>
      <c r="M54" s="740"/>
      <c r="N54" s="740"/>
      <c r="O54" s="740"/>
      <c r="P54" s="231"/>
    </row>
    <row r="55" spans="2:16" ht="17.399999999999999" customHeight="1">
      <c r="B55" s="740"/>
      <c r="C55" s="740"/>
      <c r="D55" s="740"/>
      <c r="E55" s="740"/>
      <c r="F55" s="740"/>
      <c r="G55" s="740"/>
      <c r="H55" s="740"/>
      <c r="I55" s="740"/>
      <c r="J55" s="740"/>
      <c r="K55" s="740"/>
      <c r="L55" s="740"/>
      <c r="M55" s="740"/>
      <c r="N55" s="740"/>
      <c r="O55" s="740"/>
      <c r="P55" s="231"/>
    </row>
    <row r="56" spans="2:16" ht="16.95" customHeight="1">
      <c r="B56" s="1" t="s">
        <v>129</v>
      </c>
      <c r="E56" s="671"/>
      <c r="F56" s="671"/>
      <c r="G56" s="671"/>
      <c r="H56" s="671"/>
      <c r="I56" s="671"/>
      <c r="J56" s="671"/>
      <c r="K56" s="671"/>
      <c r="L56" s="671"/>
      <c r="M56" s="671"/>
      <c r="N56" s="671"/>
      <c r="O56" s="671"/>
      <c r="P56" s="671"/>
    </row>
    <row r="57" spans="2:16" ht="16.95" customHeight="1">
      <c r="B57" s="1" t="s">
        <v>128</v>
      </c>
      <c r="E57" s="668"/>
      <c r="F57" s="668"/>
      <c r="G57" s="668"/>
      <c r="H57" s="668"/>
      <c r="I57" s="668"/>
      <c r="J57" s="668"/>
      <c r="K57" s="668"/>
      <c r="L57" s="668"/>
      <c r="M57" s="668"/>
      <c r="N57" s="668"/>
      <c r="O57" s="668"/>
      <c r="P57" s="668"/>
    </row>
    <row r="58" spans="2:16" ht="16.2" customHeight="1">
      <c r="B58" s="673" t="s">
        <v>127</v>
      </c>
      <c r="C58" s="673"/>
      <c r="D58" s="671"/>
      <c r="E58" s="671"/>
      <c r="F58" s="671"/>
      <c r="G58" s="671"/>
      <c r="H58" s="671"/>
      <c r="I58" s="671"/>
      <c r="J58" s="671"/>
      <c r="K58" s="671"/>
      <c r="L58" s="671"/>
      <c r="M58" s="671"/>
      <c r="N58" s="671"/>
      <c r="O58" s="671"/>
      <c r="P58" s="671"/>
    </row>
    <row r="59" spans="2:16" ht="16.2" customHeight="1">
      <c r="B59" s="673" t="s">
        <v>126</v>
      </c>
      <c r="C59" s="673"/>
      <c r="D59" s="668"/>
      <c r="E59" s="668"/>
      <c r="F59" s="668"/>
      <c r="G59" s="668"/>
      <c r="H59" s="668"/>
      <c r="I59" s="668"/>
      <c r="J59" s="668"/>
      <c r="K59" s="668"/>
      <c r="L59" s="668"/>
      <c r="M59" s="668"/>
      <c r="N59" s="668"/>
      <c r="O59" s="668"/>
      <c r="P59" s="668"/>
    </row>
    <row r="60" spans="2:16" ht="16.95" customHeight="1">
      <c r="B60" s="673" t="s">
        <v>125</v>
      </c>
      <c r="C60" s="673"/>
      <c r="D60" s="668"/>
      <c r="E60" s="668"/>
      <c r="F60" s="668"/>
      <c r="I60" s="4" t="s">
        <v>124</v>
      </c>
      <c r="J60" s="671"/>
      <c r="K60" s="671"/>
      <c r="L60" s="4" t="s">
        <v>123</v>
      </c>
      <c r="M60" s="668"/>
      <c r="N60" s="668"/>
      <c r="O60" s="668"/>
      <c r="P60" s="668"/>
    </row>
    <row r="61" spans="2:16" ht="16.95" customHeight="1">
      <c r="B61" s="673" t="s">
        <v>122</v>
      </c>
      <c r="C61" s="673"/>
      <c r="D61" s="728"/>
      <c r="E61" s="728"/>
      <c r="F61" s="4" t="s">
        <v>119</v>
      </c>
      <c r="G61" s="732"/>
      <c r="H61" s="732"/>
      <c r="I61" s="732"/>
      <c r="J61" s="732"/>
      <c r="K61" s="732"/>
      <c r="L61" s="732"/>
      <c r="M61" s="732"/>
      <c r="N61" s="732"/>
      <c r="O61" s="732"/>
      <c r="P61" s="732"/>
    </row>
    <row r="62" spans="2:16" ht="14.4">
      <c r="N62" s="2"/>
    </row>
  </sheetData>
  <sheetProtection algorithmName="SHA-512" hashValue="TRQwtITCoG2U47Jyyz5qJM1IWGuVsgizmpGKPxlMU+rU5PmIG269mSdx0xGLrI/yf4M/ika/in+2K5s3IMBtmg==" saltValue="/wOujTnMqYeMC1DRwg+C1g==" spinCount="100000" sheet="1" selectLockedCells="1"/>
  <mergeCells count="41">
    <mergeCell ref="G51:I51"/>
    <mergeCell ref="B45:O46"/>
    <mergeCell ref="B54:O55"/>
    <mergeCell ref="B58:C58"/>
    <mergeCell ref="B59:C59"/>
    <mergeCell ref="B60:C60"/>
    <mergeCell ref="E56:P56"/>
    <mergeCell ref="E57:P57"/>
    <mergeCell ref="D58:P58"/>
    <mergeCell ref="B61:C61"/>
    <mergeCell ref="J60:K60"/>
    <mergeCell ref="D59:P59"/>
    <mergeCell ref="M60:P60"/>
    <mergeCell ref="D60:F60"/>
    <mergeCell ref="G61:P61"/>
    <mergeCell ref="D61:E61"/>
    <mergeCell ref="D15:O16"/>
    <mergeCell ref="L40:M40"/>
    <mergeCell ref="D7:N7"/>
    <mergeCell ref="D8:N8"/>
    <mergeCell ref="D9:H9"/>
    <mergeCell ref="M9:N9"/>
    <mergeCell ref="D10:H10"/>
    <mergeCell ref="H22:L22"/>
    <mergeCell ref="L10:N10"/>
    <mergeCell ref="B26:P38"/>
    <mergeCell ref="B7:C7"/>
    <mergeCell ref="B8:C8"/>
    <mergeCell ref="B9:C9"/>
    <mergeCell ref="B10:C10"/>
    <mergeCell ref="B12:C12"/>
    <mergeCell ref="E3:G3"/>
    <mergeCell ref="M4:N4"/>
    <mergeCell ref="D12:L12"/>
    <mergeCell ref="I3:K3"/>
    <mergeCell ref="L3:N3"/>
    <mergeCell ref="I5:J5"/>
    <mergeCell ref="J4:L4"/>
    <mergeCell ref="E4:I4"/>
    <mergeCell ref="D5:G5"/>
    <mergeCell ref="L5:M5"/>
  </mergeCells>
  <phoneticPr fontId="0" type="noConversion"/>
  <dataValidations disablePrompts="1" count="1">
    <dataValidation type="list" errorStyle="warning" showInputMessage="1" showErrorMessage="1" errorTitle="SmartDox" error="The value you entered for the dropdown is not valid." sqref="E3" xr:uid="{90C3EBFF-1997-47CB-B5DD-7733726046FC}">
      <formula1>SD_D_PL_SiteControlType_Name</formula1>
    </dataValidation>
  </dataValidations>
  <printOptions horizontalCentered="1" verticalCentered="1"/>
  <pageMargins left="0.45" right="0.44" top="0.25" bottom="0.75" header="0" footer="0.5"/>
  <pageSetup scale="63" fitToHeight="2" orientation="portrait" verticalDpi="4294967292" r:id="rId1"/>
  <headerFooter differentFirst="1" scaleWithDoc="0">
    <oddFooter>&amp;L&amp;"Arial Narrow,Italic"Housing Development Application&amp;C&amp;G&amp;R&amp;"Arial Narrow,Regular"&amp;A</oddFooter>
    <firstFooter>&amp;L&amp;"Arial Narrow,Italic"Housing Development Application&amp;C&amp;G&amp;R&amp;"Arial Narrow,Regular"&amp;A</first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4782" r:id="rId5" name="Check Box 30">
              <controlPr defaultSize="0" autoFill="0" autoLine="0" autoPict="0" altText="Placed in Service">
                <anchor moveWithCells="1">
                  <from>
                    <xdr:col>8</xdr:col>
                    <xdr:colOff>22860</xdr:colOff>
                    <xdr:row>19</xdr:row>
                    <xdr:rowOff>30480</xdr:rowOff>
                  </from>
                  <to>
                    <xdr:col>8</xdr:col>
                    <xdr:colOff>289560</xdr:colOff>
                    <xdr:row>20</xdr:row>
                    <xdr:rowOff>0</xdr:rowOff>
                  </to>
                </anchor>
              </controlPr>
            </control>
          </mc:Choice>
        </mc:AlternateContent>
        <mc:AlternateContent xmlns:mc="http://schemas.openxmlformats.org/markup-compatibility/2006">
          <mc:Choice Requires="x14">
            <control shapeId="74783" r:id="rId6" name="Check Box 31">
              <controlPr defaultSize="0" autoFill="0" autoLine="0" autoPict="0" altText="Placed in Service">
                <anchor moveWithCells="1">
                  <from>
                    <xdr:col>8</xdr:col>
                    <xdr:colOff>22860</xdr:colOff>
                    <xdr:row>20</xdr:row>
                    <xdr:rowOff>30480</xdr:rowOff>
                  </from>
                  <to>
                    <xdr:col>8</xdr:col>
                    <xdr:colOff>289560</xdr:colOff>
                    <xdr:row>21</xdr:row>
                    <xdr:rowOff>0</xdr:rowOff>
                  </to>
                </anchor>
              </controlPr>
            </control>
          </mc:Choice>
        </mc:AlternateContent>
        <mc:AlternateContent xmlns:mc="http://schemas.openxmlformats.org/markup-compatibility/2006">
          <mc:Choice Requires="x14">
            <control shapeId="74786" r:id="rId7" name="Check Box 34">
              <controlPr defaultSize="0" autoFill="0" autoLine="0" autoPict="0" altText="Placed in Service">
                <anchor moveWithCells="1">
                  <from>
                    <xdr:col>12</xdr:col>
                    <xdr:colOff>144780</xdr:colOff>
                    <xdr:row>40</xdr:row>
                    <xdr:rowOff>121920</xdr:rowOff>
                  </from>
                  <to>
                    <xdr:col>13</xdr:col>
                    <xdr:colOff>30480</xdr:colOff>
                    <xdr:row>41</xdr:row>
                    <xdr:rowOff>7620</xdr:rowOff>
                  </to>
                </anchor>
              </controlPr>
            </control>
          </mc:Choice>
        </mc:AlternateContent>
        <mc:AlternateContent xmlns:mc="http://schemas.openxmlformats.org/markup-compatibility/2006">
          <mc:Choice Requires="x14">
            <control shapeId="74789" r:id="rId8" name="Check Box 37">
              <controlPr defaultSize="0" autoFill="0" autoLine="0" autoPict="0" altText="Placed in Service">
                <anchor moveWithCells="1">
                  <from>
                    <xdr:col>11</xdr:col>
                    <xdr:colOff>1036320</xdr:colOff>
                    <xdr:row>48</xdr:row>
                    <xdr:rowOff>38100</xdr:rowOff>
                  </from>
                  <to>
                    <xdr:col>12</xdr:col>
                    <xdr:colOff>0</xdr:colOff>
                    <xdr:row>49</xdr:row>
                    <xdr:rowOff>38100</xdr:rowOff>
                  </to>
                </anchor>
              </controlPr>
            </control>
          </mc:Choice>
        </mc:AlternateContent>
        <mc:AlternateContent xmlns:mc="http://schemas.openxmlformats.org/markup-compatibility/2006">
          <mc:Choice Requires="x14">
            <control shapeId="74793" r:id="rId9" name="Check Box 41">
              <controlPr defaultSize="0" autoFill="0" autoLine="0" autoPict="0" altText="Placed in Service">
                <anchor moveWithCells="1">
                  <from>
                    <xdr:col>12</xdr:col>
                    <xdr:colOff>144780</xdr:colOff>
                    <xdr:row>41</xdr:row>
                    <xdr:rowOff>60960</xdr:rowOff>
                  </from>
                  <to>
                    <xdr:col>13</xdr:col>
                    <xdr:colOff>60960</xdr:colOff>
                    <xdr:row>42</xdr:row>
                    <xdr:rowOff>30480</xdr:rowOff>
                  </to>
                </anchor>
              </controlPr>
            </control>
          </mc:Choice>
        </mc:AlternateContent>
        <mc:AlternateContent xmlns:mc="http://schemas.openxmlformats.org/markup-compatibility/2006">
          <mc:Choice Requires="x14">
            <control shapeId="74797" r:id="rId10" name="Check Box 45">
              <controlPr defaultSize="0" autoFill="0" autoLine="0" autoPict="0" altText="Placed in Service">
                <anchor moveWithCells="1">
                  <from>
                    <xdr:col>11</xdr:col>
                    <xdr:colOff>1051560</xdr:colOff>
                    <xdr:row>49</xdr:row>
                    <xdr:rowOff>38100</xdr:rowOff>
                  </from>
                  <to>
                    <xdr:col>12</xdr:col>
                    <xdr:colOff>213360</xdr:colOff>
                    <xdr:row>50</xdr:row>
                    <xdr:rowOff>45720</xdr:rowOff>
                  </to>
                </anchor>
              </controlPr>
            </control>
          </mc:Choice>
        </mc:AlternateContent>
        <mc:AlternateContent xmlns:mc="http://schemas.openxmlformats.org/markup-compatibility/2006">
          <mc:Choice Requires="x14">
            <control shapeId="74798" r:id="rId11" name="Check Box 46">
              <controlPr defaultSize="0" autoFill="0" autoLine="0" autoPict="0" altText="Placed in Service">
                <anchor moveWithCells="1">
                  <from>
                    <xdr:col>6</xdr:col>
                    <xdr:colOff>99060</xdr:colOff>
                    <xdr:row>0</xdr:row>
                    <xdr:rowOff>144780</xdr:rowOff>
                  </from>
                  <to>
                    <xdr:col>8</xdr:col>
                    <xdr:colOff>45720</xdr:colOff>
                    <xdr:row>2</xdr:row>
                    <xdr:rowOff>137160</xdr:rowOff>
                  </to>
                </anchor>
              </controlPr>
            </control>
          </mc:Choice>
        </mc:AlternateContent>
        <mc:AlternateContent xmlns:mc="http://schemas.openxmlformats.org/markup-compatibility/2006">
          <mc:Choice Requires="x14">
            <control shapeId="74799" r:id="rId12" name="Check Box 47">
              <controlPr defaultSize="0" autoFill="0" autoLine="0" autoPict="0" altText="Placed in Service">
                <anchor moveWithCells="1">
                  <from>
                    <xdr:col>8</xdr:col>
                    <xdr:colOff>190500</xdr:colOff>
                    <xdr:row>0</xdr:row>
                    <xdr:rowOff>220980</xdr:rowOff>
                  </from>
                  <to>
                    <xdr:col>9</xdr:col>
                    <xdr:colOff>99060</xdr:colOff>
                    <xdr:row>2</xdr:row>
                    <xdr:rowOff>60960</xdr:rowOff>
                  </to>
                </anchor>
              </controlPr>
            </control>
          </mc:Choice>
        </mc:AlternateContent>
        <mc:AlternateContent xmlns:mc="http://schemas.openxmlformats.org/markup-compatibility/2006">
          <mc:Choice Requires="x14">
            <control shapeId="74812" r:id="rId13" name="Check Box 60">
              <controlPr defaultSize="0" autoFill="0" autoLine="0" autoPict="0" altText="Placed in Service">
                <anchor moveWithCells="1">
                  <from>
                    <xdr:col>13</xdr:col>
                    <xdr:colOff>556260</xdr:colOff>
                    <xdr:row>40</xdr:row>
                    <xdr:rowOff>106680</xdr:rowOff>
                  </from>
                  <to>
                    <xdr:col>14</xdr:col>
                    <xdr:colOff>22860</xdr:colOff>
                    <xdr:row>41</xdr:row>
                    <xdr:rowOff>22860</xdr:rowOff>
                  </to>
                </anchor>
              </controlPr>
            </control>
          </mc:Choice>
        </mc:AlternateContent>
        <mc:AlternateContent xmlns:mc="http://schemas.openxmlformats.org/markup-compatibility/2006">
          <mc:Choice Requires="x14">
            <control shapeId="74813" r:id="rId14" name="Check Box 61">
              <controlPr defaultSize="0" autoFill="0" autoLine="0" autoPict="0" altText="Placed in Service">
                <anchor moveWithCells="1">
                  <from>
                    <xdr:col>13</xdr:col>
                    <xdr:colOff>556260</xdr:colOff>
                    <xdr:row>41</xdr:row>
                    <xdr:rowOff>60960</xdr:rowOff>
                  </from>
                  <to>
                    <xdr:col>14</xdr:col>
                    <xdr:colOff>22860</xdr:colOff>
                    <xdr:row>42</xdr:row>
                    <xdr:rowOff>30480</xdr:rowOff>
                  </to>
                </anchor>
              </controlPr>
            </control>
          </mc:Choice>
        </mc:AlternateContent>
        <mc:AlternateContent xmlns:mc="http://schemas.openxmlformats.org/markup-compatibility/2006">
          <mc:Choice Requires="x14">
            <control shapeId="74814" r:id="rId15" name="Check Box 62">
              <controlPr defaultSize="0" autoFill="0" autoLine="0" autoPict="0" altText="Placed in Service">
                <anchor moveWithCells="1">
                  <from>
                    <xdr:col>13</xdr:col>
                    <xdr:colOff>60960</xdr:colOff>
                    <xdr:row>48</xdr:row>
                    <xdr:rowOff>0</xdr:rowOff>
                  </from>
                  <to>
                    <xdr:col>13</xdr:col>
                    <xdr:colOff>289560</xdr:colOff>
                    <xdr:row>49</xdr:row>
                    <xdr:rowOff>76200</xdr:rowOff>
                  </to>
                </anchor>
              </controlPr>
            </control>
          </mc:Choice>
        </mc:AlternateContent>
        <mc:AlternateContent xmlns:mc="http://schemas.openxmlformats.org/markup-compatibility/2006">
          <mc:Choice Requires="x14">
            <control shapeId="74815" r:id="rId16" name="Check Box 63">
              <controlPr defaultSize="0" autoFill="0" autoLine="0" autoPict="0" altText="Placed in Service">
                <anchor moveWithCells="1">
                  <from>
                    <xdr:col>13</xdr:col>
                    <xdr:colOff>60960</xdr:colOff>
                    <xdr:row>49</xdr:row>
                    <xdr:rowOff>22860</xdr:rowOff>
                  </from>
                  <to>
                    <xdr:col>13</xdr:col>
                    <xdr:colOff>411480</xdr:colOff>
                    <xdr:row>50</xdr:row>
                    <xdr:rowOff>83820</xdr:rowOff>
                  </to>
                </anchor>
              </controlPr>
            </control>
          </mc:Choice>
        </mc:AlternateContent>
        <mc:AlternateContent xmlns:mc="http://schemas.openxmlformats.org/markup-compatibility/2006">
          <mc:Choice Requires="x14">
            <control shapeId="74833" r:id="rId17" name="SD_A_35">
              <controlPr defaultSize="0" autoFill="0" autoLine="0" autoPict="0">
                <anchor moveWithCells="1">
                  <from>
                    <xdr:col>8</xdr:col>
                    <xdr:colOff>22860</xdr:colOff>
                    <xdr:row>18</xdr:row>
                    <xdr:rowOff>60960</xdr:rowOff>
                  </from>
                  <to>
                    <xdr:col>8</xdr:col>
                    <xdr:colOff>304800</xdr:colOff>
                    <xdr:row>18</xdr:row>
                    <xdr:rowOff>259080</xdr:rowOff>
                  </to>
                </anchor>
              </controlPr>
            </control>
          </mc:Choice>
        </mc:AlternateContent>
        <mc:AlternateContent xmlns:mc="http://schemas.openxmlformats.org/markup-compatibility/2006">
          <mc:Choice Requires="x14">
            <control shapeId="74834" r:id="rId18" name="Check Box 82">
              <controlPr defaultSize="0" autoFill="0" autoLine="0" autoPict="0" altText="Placed in Service">
                <anchor moveWithCells="1">
                  <from>
                    <xdr:col>13</xdr:col>
                    <xdr:colOff>579120</xdr:colOff>
                    <xdr:row>48</xdr:row>
                    <xdr:rowOff>0</xdr:rowOff>
                  </from>
                  <to>
                    <xdr:col>14</xdr:col>
                    <xdr:colOff>45720</xdr:colOff>
                    <xdr:row>49</xdr:row>
                    <xdr:rowOff>83820</xdr:rowOff>
                  </to>
                </anchor>
              </controlPr>
            </control>
          </mc:Choice>
        </mc:AlternateContent>
        <mc:AlternateContent xmlns:mc="http://schemas.openxmlformats.org/markup-compatibility/2006">
          <mc:Choice Requires="x14">
            <control shapeId="74835" r:id="rId19" name="Check Box 83">
              <controlPr defaultSize="0" autoFill="0" autoLine="0" autoPict="0" altText="Placed in Service">
                <anchor moveWithCells="1">
                  <from>
                    <xdr:col>13</xdr:col>
                    <xdr:colOff>579120</xdr:colOff>
                    <xdr:row>49</xdr:row>
                    <xdr:rowOff>22860</xdr:rowOff>
                  </from>
                  <to>
                    <xdr:col>14</xdr:col>
                    <xdr:colOff>160020</xdr:colOff>
                    <xdr:row>50</xdr:row>
                    <xdr:rowOff>83820</xdr:rowOff>
                  </to>
                </anchor>
              </controlPr>
            </control>
          </mc:Choice>
        </mc:AlternateContent>
        <mc:AlternateContent xmlns:mc="http://schemas.openxmlformats.org/markup-compatibility/2006">
          <mc:Choice Requires="x14">
            <control shapeId="74842" r:id="rId20" name="SD_A_91">
              <controlPr defaultSize="0" autoFill="0" autoLine="0" autoPict="0">
                <anchor moveWithCells="1">
                  <from>
                    <xdr:col>1</xdr:col>
                    <xdr:colOff>114300</xdr:colOff>
                    <xdr:row>12</xdr:row>
                    <xdr:rowOff>106680</xdr:rowOff>
                  </from>
                  <to>
                    <xdr:col>2</xdr:col>
                    <xdr:colOff>38100</xdr:colOff>
                    <xdr:row>13</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errorStyle="warning" allowBlank="1" showInputMessage="1" showErrorMessage="1" xr:uid="{00000000-0002-0000-0400-000000000000}">
          <x14:formula1>
            <xm:f>Dropdowns!$A$21:$A$25</xm:f>
          </x14:formula1>
          <xm:sqref>F3:G3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1">
    <pageSetUpPr autoPageBreaks="0" fitToPage="1"/>
  </sheetPr>
  <dimension ref="A1:AA60"/>
  <sheetViews>
    <sheetView showGridLines="0" showRuler="0" view="pageLayout" zoomScaleNormal="100" zoomScaleSheetLayoutView="85" workbookViewId="0">
      <selection activeCell="D36" sqref="D36"/>
    </sheetView>
  </sheetViews>
  <sheetFormatPr defaultColWidth="9.33203125" defaultRowHeight="9.6" customHeight="1"/>
  <cols>
    <col min="1" max="1" width="3.33203125" style="1" customWidth="1"/>
    <col min="2" max="2" width="1.6640625" style="1" customWidth="1"/>
    <col min="3" max="3" width="3.6640625" style="1" customWidth="1"/>
    <col min="4" max="4" width="10.33203125" style="1" customWidth="1"/>
    <col min="5" max="5" width="6" style="1" customWidth="1"/>
    <col min="6" max="6" width="1.44140625" style="1" customWidth="1"/>
    <col min="7" max="7" width="12.5546875" style="1" customWidth="1"/>
    <col min="8" max="8" width="3.33203125" style="1" customWidth="1"/>
    <col min="9" max="9" width="9.33203125" style="1" customWidth="1"/>
    <col min="10" max="10" width="3.44140625" style="1" customWidth="1"/>
    <col min="11" max="11" width="2.5546875" style="1" customWidth="1"/>
    <col min="12" max="12" width="9.33203125" style="1" customWidth="1"/>
    <col min="13" max="13" width="4.33203125" style="1" customWidth="1"/>
    <col min="14" max="14" width="4.6640625" style="1" customWidth="1"/>
    <col min="15" max="15" width="4.33203125" style="1" customWidth="1"/>
    <col min="16" max="16" width="2.33203125" style="1" customWidth="1"/>
    <col min="17" max="17" width="10.44140625" style="1" customWidth="1"/>
    <col min="18" max="18" width="8" style="1" customWidth="1"/>
    <col min="19" max="19" width="8.5546875" style="1" customWidth="1"/>
    <col min="20" max="20" width="9.6640625" style="1" customWidth="1"/>
    <col min="21" max="21" width="4" style="1" customWidth="1"/>
    <col min="22" max="22" width="9.33203125" style="1"/>
    <col min="23" max="23" width="9.5546875" style="1" hidden="1" customWidth="1"/>
    <col min="24" max="24" width="0" style="1" hidden="1" customWidth="1"/>
    <col min="25" max="16384" width="9.33203125" style="1"/>
  </cols>
  <sheetData>
    <row r="1" spans="2:24" ht="16.2" thickTop="1">
      <c r="B1" s="268"/>
      <c r="C1" s="269" t="s">
        <v>1128</v>
      </c>
      <c r="D1" s="270"/>
      <c r="E1" s="270"/>
      <c r="F1" s="270"/>
      <c r="G1" s="271"/>
      <c r="H1" s="271"/>
      <c r="I1" s="270"/>
      <c r="J1" s="270"/>
      <c r="K1" s="270"/>
      <c r="L1" s="270"/>
      <c r="M1" s="271"/>
      <c r="N1" s="270"/>
      <c r="O1" s="272"/>
      <c r="P1" s="270"/>
      <c r="Q1" s="270"/>
      <c r="R1" s="273"/>
      <c r="S1" s="274"/>
      <c r="T1" s="270"/>
      <c r="U1" s="275"/>
    </row>
    <row r="2" spans="2:24" ht="15.6">
      <c r="B2" s="276"/>
      <c r="C2" s="277" t="s">
        <v>379</v>
      </c>
      <c r="D2" s="278"/>
      <c r="E2" s="278"/>
      <c r="F2" s="278"/>
      <c r="G2" s="279"/>
      <c r="H2" s="279"/>
      <c r="I2" s="279"/>
      <c r="J2" s="278"/>
      <c r="K2" s="278"/>
      <c r="L2" s="279"/>
      <c r="M2" s="279"/>
      <c r="N2" s="754" t="s">
        <v>750</v>
      </c>
      <c r="O2" s="754"/>
      <c r="P2" s="754"/>
      <c r="Q2" s="752" t="s">
        <v>384</v>
      </c>
      <c r="R2" s="752"/>
      <c r="S2" s="752"/>
      <c r="T2" s="752"/>
      <c r="U2" s="753"/>
    </row>
    <row r="3" spans="2:24" ht="27.6">
      <c r="B3" s="276"/>
      <c r="C3" s="277"/>
      <c r="D3" s="278"/>
      <c r="E3" s="278"/>
      <c r="F3" s="278"/>
      <c r="G3" s="279"/>
      <c r="H3" s="279"/>
      <c r="I3" s="280" t="s">
        <v>32</v>
      </c>
      <c r="J3" s="281"/>
      <c r="K3" s="281"/>
      <c r="L3" s="280" t="s">
        <v>306</v>
      </c>
      <c r="M3" s="279"/>
      <c r="N3" s="754"/>
      <c r="O3" s="754"/>
      <c r="P3" s="754"/>
      <c r="Q3" s="752"/>
      <c r="R3" s="752"/>
      <c r="S3" s="752"/>
      <c r="T3" s="752"/>
      <c r="U3" s="753"/>
    </row>
    <row r="4" spans="2:24" ht="15.6">
      <c r="B4" s="276"/>
      <c r="C4" s="277"/>
      <c r="D4" s="278"/>
      <c r="E4" s="278"/>
      <c r="F4" s="278"/>
      <c r="G4" s="279"/>
      <c r="H4" s="279"/>
      <c r="I4" s="279"/>
      <c r="J4" s="278"/>
      <c r="K4" s="278"/>
      <c r="L4" s="279"/>
      <c r="M4" s="278"/>
      <c r="N4" s="278"/>
      <c r="O4" s="278"/>
      <c r="P4" s="278"/>
      <c r="Q4" s="752"/>
      <c r="R4" s="752"/>
      <c r="S4" s="752"/>
      <c r="T4" s="752"/>
      <c r="U4" s="753"/>
    </row>
    <row r="5" spans="2:24" ht="14.4" thickBot="1">
      <c r="B5" s="276"/>
      <c r="C5" s="278"/>
      <c r="D5" s="749" t="s">
        <v>362</v>
      </c>
      <c r="E5" s="749"/>
      <c r="F5" s="749"/>
      <c r="G5" s="749"/>
      <c r="H5" s="282"/>
      <c r="I5" s="283">
        <f>'Unit Summary'!E3</f>
        <v>0</v>
      </c>
      <c r="J5" s="278"/>
      <c r="K5" s="278"/>
      <c r="L5" s="287">
        <f>'Unit Summary'!H3</f>
        <v>0</v>
      </c>
      <c r="M5" s="278"/>
      <c r="N5" s="750" t="e">
        <f>L5/I5</f>
        <v>#DIV/0!</v>
      </c>
      <c r="O5" s="750"/>
      <c r="P5" s="284"/>
      <c r="Q5" s="278"/>
      <c r="R5" s="278"/>
      <c r="S5" s="278"/>
      <c r="T5" s="278"/>
      <c r="U5" s="285"/>
      <c r="V5" s="286"/>
      <c r="W5" s="12"/>
    </row>
    <row r="6" spans="2:24" ht="15" thickTop="1" thickBot="1">
      <c r="B6" s="276"/>
      <c r="C6" s="278"/>
      <c r="D6" s="749" t="s">
        <v>363</v>
      </c>
      <c r="E6" s="749"/>
      <c r="F6" s="749"/>
      <c r="G6" s="749"/>
      <c r="H6" s="282"/>
      <c r="I6" s="283">
        <f>'Unit Summary'!E4</f>
        <v>0</v>
      </c>
      <c r="J6" s="278"/>
      <c r="K6" s="278"/>
      <c r="L6" s="287">
        <f>'Unit Summary'!H4</f>
        <v>0</v>
      </c>
      <c r="M6" s="288"/>
      <c r="N6" s="750" t="e">
        <f>L6/I6</f>
        <v>#DIV/0!</v>
      </c>
      <c r="O6" s="750"/>
      <c r="P6" s="289"/>
      <c r="Q6" s="289"/>
      <c r="R6" s="284"/>
      <c r="S6" s="282"/>
      <c r="T6" s="289"/>
      <c r="U6" s="290"/>
    </row>
    <row r="7" spans="2:24" ht="15" thickTop="1" thickBot="1">
      <c r="B7" s="276"/>
      <c r="C7" s="278"/>
      <c r="D7" s="749" t="s">
        <v>364</v>
      </c>
      <c r="E7" s="749"/>
      <c r="F7" s="749"/>
      <c r="G7" s="749"/>
      <c r="H7" s="291"/>
      <c r="I7" s="283">
        <f>'Unit Summary'!E5</f>
        <v>0</v>
      </c>
      <c r="J7" s="278"/>
      <c r="K7" s="278"/>
      <c r="L7" s="287">
        <f>'Unit Summary'!H5</f>
        <v>0</v>
      </c>
      <c r="M7" s="288"/>
      <c r="N7" s="750" t="e">
        <f t="shared" ref="N7:N9" si="0">L7/I7</f>
        <v>#DIV/0!</v>
      </c>
      <c r="O7" s="750"/>
      <c r="P7" s="282"/>
      <c r="Q7" s="282"/>
      <c r="R7" s="282"/>
      <c r="S7" s="282"/>
      <c r="T7" s="749"/>
      <c r="U7" s="755"/>
    </row>
    <row r="8" spans="2:24" ht="15" thickTop="1" thickBot="1">
      <c r="B8" s="276"/>
      <c r="C8" s="278"/>
      <c r="D8" s="749" t="s">
        <v>365</v>
      </c>
      <c r="E8" s="749"/>
      <c r="F8" s="749"/>
      <c r="G8" s="749"/>
      <c r="H8" s="291"/>
      <c r="I8" s="283">
        <f>'Unit Summary'!E6</f>
        <v>0</v>
      </c>
      <c r="J8" s="278"/>
      <c r="K8" s="278"/>
      <c r="L8" s="287">
        <v>0</v>
      </c>
      <c r="M8" s="288"/>
      <c r="N8" s="750" t="e">
        <f>L8/I8</f>
        <v>#DIV/0!</v>
      </c>
      <c r="O8" s="750"/>
      <c r="P8" s="282"/>
      <c r="Q8" s="282"/>
      <c r="R8" s="282"/>
      <c r="S8" s="282"/>
      <c r="T8" s="288"/>
      <c r="U8" s="292"/>
    </row>
    <row r="9" spans="2:24" ht="15" thickTop="1" thickBot="1">
      <c r="B9" s="276"/>
      <c r="C9" s="284"/>
      <c r="D9" s="749" t="s">
        <v>553</v>
      </c>
      <c r="E9" s="749"/>
      <c r="F9" s="749"/>
      <c r="G9" s="749"/>
      <c r="H9" s="293"/>
      <c r="I9" s="283">
        <f>'Unit Summary'!E7</f>
        <v>0</v>
      </c>
      <c r="J9" s="278"/>
      <c r="K9" s="278"/>
      <c r="L9" s="287">
        <f>'Unit Summary'!H7</f>
        <v>0</v>
      </c>
      <c r="M9" s="288"/>
      <c r="N9" s="750" t="e">
        <f t="shared" si="0"/>
        <v>#DIV/0!</v>
      </c>
      <c r="O9" s="750"/>
      <c r="P9" s="294"/>
      <c r="Q9" s="294"/>
      <c r="R9" s="294"/>
      <c r="S9" s="294"/>
      <c r="T9" s="294"/>
      <c r="U9" s="295"/>
      <c r="W9" s="1" t="s">
        <v>470</v>
      </c>
    </row>
    <row r="10" spans="2:24" ht="15" thickTop="1" thickBot="1">
      <c r="B10" s="276"/>
      <c r="C10" s="282"/>
      <c r="D10" s="289"/>
      <c r="E10" s="278"/>
      <c r="F10" s="278"/>
      <c r="G10" s="289" t="s">
        <v>308</v>
      </c>
      <c r="H10" s="278"/>
      <c r="I10" s="283">
        <f>SUM('Unit Summary'!D16:D56)</f>
        <v>0</v>
      </c>
      <c r="J10" s="278"/>
      <c r="K10" s="278"/>
      <c r="L10" s="297">
        <f>(('Unit Summary'!H57))</f>
        <v>0</v>
      </c>
      <c r="M10" s="282"/>
      <c r="N10" s="750" t="e">
        <f t="shared" ref="N10" si="1">L10/I10</f>
        <v>#DIV/0!</v>
      </c>
      <c r="O10" s="750"/>
      <c r="P10" s="278"/>
      <c r="Q10" s="282"/>
      <c r="R10" s="282"/>
      <c r="S10" s="282"/>
      <c r="T10" s="289"/>
      <c r="U10" s="298"/>
      <c r="W10" s="109">
        <v>0</v>
      </c>
      <c r="X10" s="1" t="s">
        <v>468</v>
      </c>
    </row>
    <row r="11" spans="2:24" ht="15" thickTop="1" thickBot="1">
      <c r="B11" s="276"/>
      <c r="C11" s="758" t="s">
        <v>305</v>
      </c>
      <c r="D11" s="758"/>
      <c r="E11" s="758"/>
      <c r="F11" s="758"/>
      <c r="G11" s="758"/>
      <c r="H11" s="278"/>
      <c r="I11" s="296">
        <f>I10-I9</f>
        <v>0</v>
      </c>
      <c r="J11" s="299"/>
      <c r="K11" s="299"/>
      <c r="L11" s="297">
        <f>(('Unit Summary'!H57)-'Unit Summary'!H7)</f>
        <v>0</v>
      </c>
      <c r="M11" s="278"/>
      <c r="N11" s="750" t="e">
        <f>L11/I11</f>
        <v>#DIV/0!</v>
      </c>
      <c r="O11" s="750"/>
      <c r="P11" s="278"/>
      <c r="Q11" s="278"/>
      <c r="R11" s="278"/>
      <c r="S11" s="278"/>
      <c r="T11" s="278"/>
      <c r="U11" s="300"/>
      <c r="V11" s="286"/>
      <c r="W11" s="109">
        <v>0</v>
      </c>
      <c r="X11" s="1" t="s">
        <v>297</v>
      </c>
    </row>
    <row r="12" spans="2:24" ht="15" thickTop="1" thickBot="1">
      <c r="B12" s="276"/>
      <c r="C12" s="289"/>
      <c r="D12" s="289"/>
      <c r="E12" s="278"/>
      <c r="F12" s="278"/>
      <c r="G12" s="289" t="s">
        <v>310</v>
      </c>
      <c r="H12" s="282"/>
      <c r="I12" s="296">
        <f>I11-I8</f>
        <v>0</v>
      </c>
      <c r="J12" s="282"/>
      <c r="K12" s="282"/>
      <c r="L12" s="297">
        <f>L11-'Unit Summary'!H6-'Unit Summary'!H7</f>
        <v>0</v>
      </c>
      <c r="M12" s="278"/>
      <c r="N12" s="750" t="e">
        <f t="shared" ref="N12" si="2">L12/I12</f>
        <v>#DIV/0!</v>
      </c>
      <c r="O12" s="750"/>
      <c r="P12" s="301"/>
      <c r="Q12" s="301"/>
      <c r="R12" s="278"/>
      <c r="S12" s="278"/>
      <c r="T12" s="278"/>
      <c r="U12" s="298"/>
      <c r="W12" s="109">
        <v>0</v>
      </c>
      <c r="X12" s="1" t="s">
        <v>466</v>
      </c>
    </row>
    <row r="13" spans="2:24" ht="15" thickTop="1" thickBot="1">
      <c r="B13" s="276"/>
      <c r="C13" s="289"/>
      <c r="D13" s="289"/>
      <c r="E13" s="278"/>
      <c r="F13" s="278"/>
      <c r="G13" s="289" t="s">
        <v>307</v>
      </c>
      <c r="H13" s="289"/>
      <c r="I13" s="302" t="e">
        <f>I12/I11</f>
        <v>#DIV/0!</v>
      </c>
      <c r="J13" s="617"/>
      <c r="K13" s="617"/>
      <c r="L13" s="302" t="e">
        <f>L12/L11</f>
        <v>#DIV/0!</v>
      </c>
      <c r="M13" s="289"/>
      <c r="N13" s="759" t="e">
        <f>N12/N11</f>
        <v>#DIV/0!</v>
      </c>
      <c r="O13" s="759"/>
      <c r="P13" s="751" t="s">
        <v>703</v>
      </c>
      <c r="Q13" s="751"/>
      <c r="R13" s="751"/>
      <c r="S13" s="303" t="e">
        <f>MIN(I13,L13)</f>
        <v>#DIV/0!</v>
      </c>
      <c r="T13" s="278"/>
      <c r="U13" s="298"/>
    </row>
    <row r="14" spans="2:24" ht="14.4" thickTop="1">
      <c r="B14" s="304"/>
      <c r="C14" s="284"/>
      <c r="D14" s="284"/>
      <c r="E14" s="284"/>
      <c r="F14" s="284"/>
      <c r="G14" s="278"/>
      <c r="H14" s="278"/>
      <c r="I14" s="278"/>
      <c r="J14" s="278"/>
      <c r="K14" s="278"/>
      <c r="L14" s="284"/>
      <c r="M14" s="284"/>
      <c r="N14" s="284"/>
      <c r="O14" s="284"/>
      <c r="P14" s="301"/>
      <c r="Q14" s="301"/>
      <c r="R14" s="756"/>
      <c r="S14" s="756"/>
      <c r="T14" s="756"/>
      <c r="U14" s="305"/>
    </row>
    <row r="15" spans="2:24" ht="14.4" thickBot="1">
      <c r="B15" s="306"/>
      <c r="C15" s="307"/>
      <c r="D15" s="307"/>
      <c r="E15" s="307"/>
      <c r="F15" s="307"/>
      <c r="G15" s="308"/>
      <c r="H15" s="308"/>
      <c r="I15" s="308"/>
      <c r="J15" s="308"/>
      <c r="K15" s="308"/>
      <c r="L15" s="307"/>
      <c r="M15" s="308" t="s">
        <v>649</v>
      </c>
      <c r="N15" s="307"/>
      <c r="O15" s="307"/>
      <c r="P15" s="297"/>
      <c r="Q15" s="297"/>
      <c r="R15" s="308"/>
      <c r="S15" s="308"/>
      <c r="T15" s="308"/>
      <c r="U15" s="309"/>
    </row>
    <row r="16" spans="2:24" ht="11.4" customHeight="1" thickTop="1">
      <c r="B16" s="241"/>
      <c r="C16" s="241"/>
      <c r="D16" s="241"/>
      <c r="E16" s="241"/>
      <c r="F16" s="241"/>
      <c r="L16" s="241"/>
      <c r="M16" s="241"/>
      <c r="N16" s="241"/>
      <c r="O16" s="241"/>
      <c r="P16" s="310"/>
      <c r="Q16" s="310"/>
      <c r="U16" s="65"/>
    </row>
    <row r="17" spans="2:21" ht="15" customHeight="1">
      <c r="G17" s="4" t="s">
        <v>745</v>
      </c>
      <c r="I17" s="181"/>
      <c r="J17" s="232"/>
      <c r="K17" s="232"/>
      <c r="M17" s="757" t="s">
        <v>747</v>
      </c>
      <c r="N17" s="757"/>
      <c r="O17" s="757"/>
      <c r="P17" s="757"/>
      <c r="Q17" s="757"/>
      <c r="R17" s="77"/>
      <c r="S17" s="1" t="s">
        <v>309</v>
      </c>
      <c r="T17" s="4"/>
      <c r="U17" s="4"/>
    </row>
    <row r="18" spans="2:21" ht="15" customHeight="1">
      <c r="G18" s="4" t="s">
        <v>746</v>
      </c>
      <c r="I18" s="53"/>
      <c r="J18" s="232"/>
      <c r="K18" s="232"/>
      <c r="M18" s="310"/>
      <c r="N18" s="310"/>
      <c r="O18" s="310"/>
      <c r="P18" s="310"/>
      <c r="Q18" s="310" t="s">
        <v>748</v>
      </c>
      <c r="R18" s="77">
        <v>0</v>
      </c>
      <c r="S18" s="1" t="s">
        <v>309</v>
      </c>
      <c r="T18" s="4"/>
    </row>
    <row r="19" spans="2:21" ht="15" customHeight="1">
      <c r="E19" s="15"/>
      <c r="F19" s="15"/>
      <c r="G19" s="15"/>
      <c r="H19" s="15"/>
      <c r="I19" s="65"/>
      <c r="J19" s="65"/>
      <c r="K19" s="65"/>
      <c r="Q19" s="4" t="s">
        <v>749</v>
      </c>
      <c r="R19" s="582">
        <f>SUM(L10,R17,R18)</f>
        <v>0</v>
      </c>
      <c r="S19" s="1" t="s">
        <v>309</v>
      </c>
      <c r="T19" s="4"/>
    </row>
    <row r="20" spans="2:21" ht="15" customHeight="1">
      <c r="E20" s="15"/>
      <c r="F20" s="15"/>
      <c r="G20" s="15"/>
      <c r="H20" s="15"/>
      <c r="I20" s="65"/>
      <c r="J20" s="65"/>
      <c r="K20" s="65"/>
      <c r="Q20" s="4"/>
      <c r="R20" s="310"/>
      <c r="T20" s="4"/>
    </row>
    <row r="21" spans="2:21" ht="15" customHeight="1">
      <c r="C21" s="311"/>
      <c r="D21" s="673" t="s">
        <v>742</v>
      </c>
      <c r="E21" s="673"/>
      <c r="F21" s="673"/>
      <c r="G21" s="673"/>
      <c r="H21" s="742"/>
      <c r="I21" s="743"/>
      <c r="J21" s="743"/>
      <c r="K21" s="743"/>
      <c r="L21" s="743"/>
      <c r="M21" s="743"/>
      <c r="N21" s="743"/>
      <c r="O21" s="743"/>
      <c r="P21" s="743"/>
      <c r="Q21" s="743"/>
      <c r="R21" s="743"/>
      <c r="S21" s="743"/>
      <c r="T21" s="743"/>
      <c r="U21" s="744"/>
    </row>
    <row r="22" spans="2:21" ht="9.6" customHeight="1">
      <c r="C22" s="311"/>
      <c r="D22" s="15"/>
      <c r="E22" s="15"/>
      <c r="F22" s="15"/>
      <c r="G22" s="15"/>
      <c r="H22" s="745"/>
      <c r="I22" s="746"/>
      <c r="J22" s="746"/>
      <c r="K22" s="746"/>
      <c r="L22" s="746"/>
      <c r="M22" s="746"/>
      <c r="N22" s="746"/>
      <c r="O22" s="746"/>
      <c r="P22" s="746"/>
      <c r="Q22" s="746"/>
      <c r="R22" s="746"/>
      <c r="S22" s="746"/>
      <c r="T22" s="746"/>
      <c r="U22" s="747"/>
    </row>
    <row r="23" spans="2:21" ht="15" customHeight="1">
      <c r="C23" s="311"/>
      <c r="D23" s="15"/>
      <c r="E23" s="15"/>
      <c r="F23" s="15"/>
      <c r="G23" s="15"/>
      <c r="H23" s="182"/>
      <c r="I23" s="182"/>
      <c r="J23" s="182"/>
      <c r="K23" s="182"/>
      <c r="L23" s="182"/>
      <c r="M23" s="182"/>
      <c r="N23" s="182"/>
      <c r="O23" s="182"/>
      <c r="P23" s="182"/>
      <c r="Q23" s="182"/>
      <c r="R23" s="182"/>
      <c r="S23" s="182"/>
      <c r="T23" s="182"/>
      <c r="U23" s="182"/>
    </row>
    <row r="24" spans="2:21" ht="15" customHeight="1">
      <c r="C24" s="311"/>
      <c r="D24" s="673" t="s">
        <v>743</v>
      </c>
      <c r="E24" s="673"/>
      <c r="F24" s="673"/>
      <c r="G24" s="673"/>
      <c r="H24" s="742"/>
      <c r="I24" s="743"/>
      <c r="J24" s="743"/>
      <c r="K24" s="743"/>
      <c r="L24" s="743"/>
      <c r="M24" s="743"/>
      <c r="N24" s="743"/>
      <c r="O24" s="743"/>
      <c r="P24" s="743"/>
      <c r="Q24" s="743"/>
      <c r="R24" s="743"/>
      <c r="S24" s="743"/>
      <c r="T24" s="743"/>
      <c r="U24" s="744"/>
    </row>
    <row r="25" spans="2:21" ht="15" customHeight="1">
      <c r="C25" s="311"/>
      <c r="D25" s="15"/>
      <c r="E25" s="15"/>
      <c r="F25" s="15"/>
      <c r="G25" s="15"/>
      <c r="H25" s="745"/>
      <c r="I25" s="746"/>
      <c r="J25" s="746"/>
      <c r="K25" s="746"/>
      <c r="L25" s="746"/>
      <c r="M25" s="746"/>
      <c r="N25" s="746"/>
      <c r="O25" s="746"/>
      <c r="P25" s="746"/>
      <c r="Q25" s="746"/>
      <c r="R25" s="746"/>
      <c r="S25" s="746"/>
      <c r="T25" s="746"/>
      <c r="U25" s="747"/>
    </row>
    <row r="26" spans="2:21" ht="15" customHeight="1">
      <c r="C26" s="311"/>
      <c r="D26" s="15"/>
      <c r="E26" s="15"/>
      <c r="F26" s="15"/>
      <c r="G26" s="15"/>
      <c r="H26" s="182"/>
      <c r="I26" s="182"/>
      <c r="J26" s="182"/>
      <c r="K26" s="182"/>
      <c r="L26" s="182"/>
      <c r="M26" s="182"/>
      <c r="N26" s="182"/>
      <c r="O26" s="182"/>
      <c r="P26" s="182"/>
      <c r="Q26" s="182"/>
      <c r="R26" s="182"/>
      <c r="S26" s="182"/>
      <c r="T26" s="182"/>
      <c r="U26" s="182"/>
    </row>
    <row r="27" spans="2:21" ht="15" customHeight="1">
      <c r="C27" s="311"/>
      <c r="D27" s="673" t="s">
        <v>744</v>
      </c>
      <c r="E27" s="673"/>
      <c r="F27" s="673"/>
      <c r="G27" s="673"/>
      <c r="H27" s="742"/>
      <c r="I27" s="743"/>
      <c r="J27" s="743"/>
      <c r="K27" s="743"/>
      <c r="L27" s="743"/>
      <c r="M27" s="743"/>
      <c r="N27" s="743"/>
      <c r="O27" s="743"/>
      <c r="P27" s="743"/>
      <c r="Q27" s="743"/>
      <c r="R27" s="743"/>
      <c r="S27" s="743"/>
      <c r="T27" s="743"/>
      <c r="U27" s="744"/>
    </row>
    <row r="28" spans="2:21" ht="9.6" customHeight="1">
      <c r="C28" s="311"/>
      <c r="D28" s="15"/>
      <c r="E28" s="15"/>
      <c r="F28" s="15"/>
      <c r="G28" s="15"/>
      <c r="H28" s="745"/>
      <c r="I28" s="746"/>
      <c r="J28" s="746"/>
      <c r="K28" s="746"/>
      <c r="L28" s="746"/>
      <c r="M28" s="746"/>
      <c r="N28" s="746"/>
      <c r="O28" s="746"/>
      <c r="P28" s="746"/>
      <c r="Q28" s="746"/>
      <c r="R28" s="746"/>
      <c r="S28" s="746"/>
      <c r="T28" s="746"/>
      <c r="U28" s="747"/>
    </row>
    <row r="29" spans="2:21" ht="9.6" customHeight="1" thickBot="1">
      <c r="B29" s="190"/>
      <c r="C29" s="190"/>
      <c r="D29" s="190"/>
      <c r="E29" s="190"/>
      <c r="F29" s="190"/>
      <c r="G29" s="190"/>
      <c r="H29" s="190"/>
      <c r="I29" s="190"/>
      <c r="J29" s="190"/>
      <c r="K29" s="190"/>
      <c r="L29" s="190"/>
      <c r="M29" s="190"/>
      <c r="N29" s="190"/>
      <c r="O29" s="190"/>
      <c r="P29" s="190"/>
      <c r="Q29" s="190"/>
      <c r="R29" s="190"/>
      <c r="S29" s="190"/>
      <c r="T29" s="190"/>
      <c r="U29" s="190"/>
    </row>
    <row r="30" spans="2:21" ht="18" customHeight="1">
      <c r="C30" s="312" t="s">
        <v>377</v>
      </c>
      <c r="G30" s="1" t="s">
        <v>571</v>
      </c>
      <c r="K30" s="1" t="s">
        <v>573</v>
      </c>
      <c r="Q30" s="1" t="s">
        <v>509</v>
      </c>
      <c r="T30" s="1" t="s">
        <v>1103</v>
      </c>
    </row>
    <row r="31" spans="2:21" ht="15" customHeight="1">
      <c r="C31" s="313"/>
      <c r="G31" s="1" t="s">
        <v>572</v>
      </c>
      <c r="K31" s="1" t="s">
        <v>1075</v>
      </c>
      <c r="Q31" s="1" t="s">
        <v>1076</v>
      </c>
      <c r="T31" s="1" t="s">
        <v>574</v>
      </c>
    </row>
    <row r="32" spans="2:21" ht="15" customHeight="1">
      <c r="C32" s="313"/>
      <c r="G32" s="1" t="s">
        <v>689</v>
      </c>
      <c r="K32" s="1" t="s">
        <v>501</v>
      </c>
      <c r="Q32" s="1" t="s">
        <v>1077</v>
      </c>
      <c r="T32" s="1" t="s">
        <v>575</v>
      </c>
    </row>
    <row r="33" spans="2:22" ht="15" customHeight="1">
      <c r="C33" s="313"/>
    </row>
    <row r="34" spans="2:22" ht="15" customHeight="1">
      <c r="C34" s="65"/>
      <c r="D34" s="3"/>
      <c r="E34" s="1" t="s">
        <v>696</v>
      </c>
      <c r="M34" s="314" t="s">
        <v>366</v>
      </c>
      <c r="N34" s="313"/>
      <c r="O34" s="312"/>
      <c r="P34" s="312"/>
      <c r="Q34" s="315"/>
      <c r="R34" s="313"/>
      <c r="S34" s="313"/>
    </row>
    <row r="35" spans="2:22" ht="15" customHeight="1">
      <c r="D35" s="3"/>
      <c r="E35" s="1" t="s">
        <v>694</v>
      </c>
      <c r="M35" s="313"/>
      <c r="N35" s="1" t="s">
        <v>49</v>
      </c>
      <c r="O35" s="313"/>
      <c r="P35" s="313"/>
      <c r="Q35" s="315"/>
      <c r="R35" s="313"/>
      <c r="S35" s="313"/>
    </row>
    <row r="36" spans="2:22" ht="15" customHeight="1">
      <c r="D36" s="250"/>
      <c r="E36" s="1" t="s">
        <v>1094</v>
      </c>
      <c r="I36" s="590"/>
      <c r="K36" s="198"/>
      <c r="M36" s="313"/>
      <c r="N36" s="1" t="s">
        <v>700</v>
      </c>
      <c r="O36" s="313"/>
      <c r="P36" s="313"/>
      <c r="Q36" s="315"/>
      <c r="R36" s="313"/>
      <c r="S36" s="313"/>
    </row>
    <row r="37" spans="2:22" ht="15" customHeight="1">
      <c r="E37" s="748" t="e">
        <f>'Preliminary - Building Type'!D36/'Unit Summary'!D57</f>
        <v>#DIV/0!</v>
      </c>
      <c r="F37" s="748"/>
      <c r="G37" s="278" t="s">
        <v>1031</v>
      </c>
      <c r="M37" s="316" t="s">
        <v>41</v>
      </c>
      <c r="N37" s="15" t="s">
        <v>1032</v>
      </c>
      <c r="O37" s="316"/>
      <c r="P37" s="316"/>
      <c r="Q37" s="315"/>
      <c r="R37" s="313"/>
      <c r="S37" s="313"/>
    </row>
    <row r="38" spans="2:22" ht="15" customHeight="1">
      <c r="D38" s="3"/>
      <c r="E38" s="1" t="s">
        <v>570</v>
      </c>
      <c r="M38" s="316"/>
      <c r="N38" s="15" t="s">
        <v>1093</v>
      </c>
      <c r="O38" s="316"/>
      <c r="P38" s="316"/>
      <c r="T38" s="1" t="s">
        <v>41</v>
      </c>
    </row>
    <row r="39" spans="2:22" ht="15" customHeight="1">
      <c r="C39" s="65"/>
      <c r="E39" s="616" t="e">
        <f>'Preliminary - Building Type'!D38/'Unit Summary'!D57</f>
        <v>#DIV/0!</v>
      </c>
      <c r="F39" s="278"/>
      <c r="G39" s="288" t="s">
        <v>1031</v>
      </c>
      <c r="H39" s="1" t="s">
        <v>1138</v>
      </c>
      <c r="N39" s="1" t="s">
        <v>1033</v>
      </c>
      <c r="Q39" s="317"/>
      <c r="R39" s="318"/>
      <c r="S39" s="318"/>
    </row>
    <row r="40" spans="2:22" ht="15" customHeight="1">
      <c r="C40" s="9"/>
      <c r="D40" s="163"/>
      <c r="E40" s="1" t="s">
        <v>551</v>
      </c>
      <c r="M40" s="313"/>
      <c r="N40" s="1" t="s">
        <v>1034</v>
      </c>
      <c r="O40" s="313"/>
      <c r="P40" s="313"/>
      <c r="Q40" s="317"/>
      <c r="R40" s="318"/>
      <c r="S40" s="318"/>
    </row>
    <row r="41" spans="2:22" ht="15" customHeight="1">
      <c r="C41" s="202"/>
      <c r="D41" s="202"/>
      <c r="E41" s="1" t="s">
        <v>552</v>
      </c>
      <c r="F41" s="2"/>
      <c r="M41" s="313"/>
      <c r="N41" s="1" t="s">
        <v>1035</v>
      </c>
      <c r="O41" s="313"/>
      <c r="P41" s="313"/>
      <c r="T41" s="2"/>
    </row>
    <row r="42" spans="2:22" ht="15" customHeight="1">
      <c r="D42" s="3"/>
      <c r="E42" s="1" t="s">
        <v>1040</v>
      </c>
      <c r="I42" s="578" t="e">
        <f>'Preliminary - Building Type'!D42/'Unit Summary'!D57</f>
        <v>#DIV/0!</v>
      </c>
      <c r="J42" s="278" t="s">
        <v>1031</v>
      </c>
      <c r="K42" s="278"/>
      <c r="N42" s="1" t="s">
        <v>1060</v>
      </c>
      <c r="T42" s="2"/>
    </row>
    <row r="43" spans="2:22" ht="15" customHeight="1">
      <c r="D43" s="3"/>
      <c r="E43" s="1" t="s">
        <v>1041</v>
      </c>
      <c r="I43" s="577" t="e">
        <f>'Preliminary - Building Type'!D43/'Unit Summary'!D57</f>
        <v>#DIV/0!</v>
      </c>
      <c r="J43" s="278" t="s">
        <v>1031</v>
      </c>
      <c r="K43" s="278"/>
      <c r="N43" s="1" t="s">
        <v>1036</v>
      </c>
      <c r="T43" s="2"/>
    </row>
    <row r="44" spans="2:22" ht="15" customHeight="1">
      <c r="N44" s="1" t="s">
        <v>1037</v>
      </c>
      <c r="T44" s="2"/>
    </row>
    <row r="45" spans="2:22" ht="15" customHeight="1">
      <c r="N45" s="1" t="s">
        <v>1038</v>
      </c>
      <c r="T45" s="2"/>
    </row>
    <row r="46" spans="2:22" ht="15" customHeight="1">
      <c r="N46" s="1" t="s">
        <v>1039</v>
      </c>
      <c r="T46" s="2"/>
    </row>
    <row r="47" spans="2:22" ht="21" customHeight="1" thickBot="1">
      <c r="B47" s="190"/>
      <c r="C47" s="190" t="s">
        <v>41</v>
      </c>
      <c r="D47" s="190"/>
      <c r="E47" s="319" t="s">
        <v>17</v>
      </c>
      <c r="F47" s="319"/>
      <c r="G47" s="190" t="s">
        <v>41</v>
      </c>
      <c r="H47" s="190"/>
      <c r="I47" s="190"/>
      <c r="J47" s="190"/>
      <c r="K47" s="190"/>
      <c r="L47" s="190"/>
      <c r="M47" s="190"/>
      <c r="N47" s="579"/>
      <c r="O47" s="190"/>
      <c r="P47" s="190"/>
      <c r="Q47" s="320" t="s">
        <v>41</v>
      </c>
      <c r="R47" s="320"/>
      <c r="S47" s="190"/>
      <c r="T47" s="190"/>
      <c r="U47" s="190"/>
      <c r="V47" s="1" t="s">
        <v>115</v>
      </c>
    </row>
    <row r="48" spans="2:22" ht="17.399999999999999" customHeight="1">
      <c r="B48" s="202" t="s">
        <v>109</v>
      </c>
      <c r="M48" s="674"/>
      <c r="N48" s="674"/>
      <c r="S48" s="264"/>
      <c r="T48" s="264"/>
      <c r="U48" s="65"/>
    </row>
    <row r="49" spans="1:27" ht="15" customHeight="1">
      <c r="B49" s="1" t="s">
        <v>701</v>
      </c>
      <c r="I49" s="4"/>
      <c r="J49" s="674" t="s">
        <v>130</v>
      </c>
      <c r="K49" s="674"/>
      <c r="L49" s="4" t="s">
        <v>131</v>
      </c>
      <c r="M49" s="65"/>
      <c r="N49" s="65"/>
      <c r="S49" s="264"/>
      <c r="T49" s="264"/>
      <c r="U49" s="65"/>
    </row>
    <row r="50" spans="1:27" ht="11.4" customHeight="1">
      <c r="B50" s="202"/>
      <c r="M50" s="65"/>
      <c r="N50" s="65"/>
      <c r="S50" s="264"/>
      <c r="T50" s="264"/>
      <c r="U50" s="65"/>
    </row>
    <row r="51" spans="1:27" ht="15" customHeight="1">
      <c r="B51" s="1" t="s">
        <v>702</v>
      </c>
      <c r="M51" s="65"/>
      <c r="N51" s="65"/>
      <c r="S51" s="264"/>
      <c r="T51" s="264"/>
      <c r="U51" s="65"/>
    </row>
    <row r="52" spans="1:27" ht="9.6" customHeight="1">
      <c r="M52" s="65"/>
      <c r="N52" s="65"/>
      <c r="Q52" s="65"/>
      <c r="R52" s="65"/>
      <c r="S52" s="65"/>
      <c r="T52" s="264"/>
      <c r="U52" s="65"/>
    </row>
    <row r="53" spans="1:27" ht="15" customHeight="1">
      <c r="D53" s="15" t="s">
        <v>385</v>
      </c>
      <c r="E53" s="15"/>
      <c r="F53" s="15"/>
      <c r="G53" s="15"/>
      <c r="H53" s="15"/>
      <c r="I53" s="15"/>
      <c r="L53" s="1" t="s">
        <v>387</v>
      </c>
      <c r="O53" s="5"/>
      <c r="P53" s="65"/>
      <c r="R53" s="3"/>
      <c r="S53" s="624" t="e">
        <f>R53/I12</f>
        <v>#DIV/0!</v>
      </c>
      <c r="T53" s="288" t="s">
        <v>1031</v>
      </c>
    </row>
    <row r="54" spans="1:27" ht="15" customHeight="1">
      <c r="D54" s="15" t="s">
        <v>386</v>
      </c>
      <c r="E54" s="15"/>
      <c r="F54" s="15"/>
      <c r="G54" s="15"/>
      <c r="H54" s="15"/>
      <c r="I54" s="15"/>
      <c r="L54" s="15" t="s">
        <v>214</v>
      </c>
      <c r="N54" s="65"/>
      <c r="R54" s="250"/>
      <c r="S54" s="65"/>
      <c r="T54" s="321"/>
      <c r="U54" s="65"/>
    </row>
    <row r="55" spans="1:27" ht="15" customHeight="1">
      <c r="E55" s="15"/>
      <c r="F55" s="15"/>
      <c r="G55" s="15"/>
      <c r="H55" s="15"/>
      <c r="I55" s="15"/>
      <c r="L55" s="15" t="s">
        <v>388</v>
      </c>
      <c r="P55" s="674"/>
      <c r="Q55" s="674"/>
      <c r="R55" s="250"/>
      <c r="T55" s="65"/>
    </row>
    <row r="56" spans="1:27" ht="15" customHeight="1">
      <c r="B56" s="676" t="s">
        <v>741</v>
      </c>
      <c r="C56" s="676"/>
      <c r="D56" s="676"/>
      <c r="E56" s="671"/>
      <c r="F56" s="671"/>
      <c r="G56" s="671"/>
      <c r="H56" s="671"/>
      <c r="I56" s="671"/>
    </row>
    <row r="57" spans="1:27" ht="9.6" customHeight="1" thickBot="1">
      <c r="B57" s="190"/>
      <c r="C57" s="190" t="s">
        <v>41</v>
      </c>
      <c r="D57" s="190"/>
      <c r="E57" s="319" t="s">
        <v>17</v>
      </c>
      <c r="F57" s="319"/>
      <c r="G57" s="190" t="s">
        <v>41</v>
      </c>
      <c r="H57" s="190"/>
      <c r="I57" s="190"/>
      <c r="J57" s="190"/>
      <c r="K57" s="190"/>
      <c r="L57" s="190"/>
      <c r="M57" s="190"/>
      <c r="N57" s="190"/>
      <c r="O57" s="190"/>
      <c r="P57" s="190"/>
      <c r="Q57" s="320" t="s">
        <v>41</v>
      </c>
      <c r="R57" s="320"/>
      <c r="S57" s="190"/>
      <c r="T57" s="190"/>
      <c r="U57" s="190"/>
    </row>
    <row r="58" spans="1:27" ht="20.399999999999999" customHeight="1">
      <c r="B58" s="202" t="s">
        <v>1043</v>
      </c>
      <c r="M58" s="674"/>
      <c r="N58" s="674"/>
      <c r="S58" s="264"/>
      <c r="T58" s="264"/>
      <c r="U58" s="65"/>
    </row>
    <row r="59" spans="1:27" s="42" customFormat="1" ht="18.600000000000001" customHeight="1">
      <c r="A59" s="1"/>
      <c r="B59" s="1" t="s">
        <v>1042</v>
      </c>
      <c r="C59" s="1"/>
      <c r="D59" s="1"/>
      <c r="E59" s="1"/>
      <c r="F59" s="1"/>
      <c r="G59" s="1"/>
      <c r="H59" s="741"/>
      <c r="I59" s="741"/>
      <c r="J59" s="741"/>
      <c r="K59" s="741"/>
      <c r="L59" s="741"/>
      <c r="M59" s="741"/>
      <c r="N59" s="741"/>
      <c r="O59" s="741"/>
      <c r="P59" s="741"/>
      <c r="Q59" s="741"/>
      <c r="R59" s="741"/>
      <c r="S59" s="741"/>
      <c r="T59" s="741"/>
      <c r="U59" s="741"/>
      <c r="V59" s="1"/>
      <c r="W59" s="1"/>
      <c r="X59" s="1"/>
      <c r="Y59" s="1"/>
      <c r="Z59" s="1"/>
      <c r="AA59" s="1"/>
    </row>
    <row r="60" spans="1:27" s="42" customFormat="1" ht="20.399999999999999" customHeight="1">
      <c r="B60" s="1" t="s">
        <v>1044</v>
      </c>
      <c r="C60" s="1"/>
      <c r="D60" s="1"/>
      <c r="E60" s="1"/>
      <c r="F60" s="1"/>
      <c r="G60" s="1"/>
      <c r="H60" s="1"/>
      <c r="I60" s="1"/>
      <c r="J60" s="681"/>
      <c r="K60" s="681"/>
      <c r="L60" s="681"/>
      <c r="M60" s="681"/>
      <c r="N60" s="681"/>
      <c r="O60" s="681"/>
      <c r="P60" s="681"/>
      <c r="Q60" s="681"/>
      <c r="R60" s="681"/>
      <c r="S60" s="681"/>
      <c r="T60" s="681"/>
      <c r="U60" s="681"/>
      <c r="V60" s="1"/>
      <c r="W60" s="1"/>
      <c r="X60" s="1"/>
      <c r="Y60" s="1"/>
      <c r="Z60" s="1"/>
      <c r="AA60" s="1"/>
    </row>
  </sheetData>
  <sheetProtection algorithmName="SHA-512" hashValue="gLJvvxL4yHAOqhy/3LU9f+EmROPn9WLuHd2JAov6P/nKWewXmlZdi4t4R+wPKBO3NrETvjfCmdRWYd8tGWEOmQ==" saltValue="Mh5naF/TxEuAEPD3FAi2/g==" spinCount="100000" sheet="1" selectLockedCells="1"/>
  <mergeCells count="36">
    <mergeCell ref="D21:G21"/>
    <mergeCell ref="D24:G24"/>
    <mergeCell ref="C11:G11"/>
    <mergeCell ref="N9:O9"/>
    <mergeCell ref="N11:O11"/>
    <mergeCell ref="N12:O12"/>
    <mergeCell ref="N13:O13"/>
    <mergeCell ref="D9:G9"/>
    <mergeCell ref="P13:R13"/>
    <mergeCell ref="N10:O10"/>
    <mergeCell ref="H21:U22"/>
    <mergeCell ref="H24:U25"/>
    <mergeCell ref="Q2:U4"/>
    <mergeCell ref="N2:P3"/>
    <mergeCell ref="T7:U7"/>
    <mergeCell ref="R14:T14"/>
    <mergeCell ref="M17:Q17"/>
    <mergeCell ref="D5:G5"/>
    <mergeCell ref="D6:G6"/>
    <mergeCell ref="D7:G7"/>
    <mergeCell ref="D8:G8"/>
    <mergeCell ref="N5:O5"/>
    <mergeCell ref="N6:O6"/>
    <mergeCell ref="N7:O7"/>
    <mergeCell ref="N8:O8"/>
    <mergeCell ref="J49:K49"/>
    <mergeCell ref="P55:Q55"/>
    <mergeCell ref="D27:G27"/>
    <mergeCell ref="H27:U28"/>
    <mergeCell ref="M48:N48"/>
    <mergeCell ref="E37:F37"/>
    <mergeCell ref="M58:N58"/>
    <mergeCell ref="H59:U59"/>
    <mergeCell ref="J60:U60"/>
    <mergeCell ref="E56:I56"/>
    <mergeCell ref="B56:D56"/>
  </mergeCells>
  <phoneticPr fontId="0" type="noConversion"/>
  <printOptions horizontalCentered="1" verticalCentered="1"/>
  <pageMargins left="0.45" right="0.44" top="0" bottom="1.4" header="0" footer="0.5"/>
  <pageSetup scale="74" orientation="portrait" verticalDpi="4294967292" r:id="rId1"/>
  <headerFooter differentFirst="1" scaleWithDoc="0">
    <oddFooter>&amp;L&amp;"Arial Narrow,Italic"Housing Development Application&amp;C&amp;G&amp;R&amp;"Arial Narrow,Regular"&amp;A</oddFooter>
    <firstFooter>&amp;L&amp;"Arial Narrow,Italic"Housing Development Application&amp;C&amp;G&amp;R&amp;"Arial Narrow,Regular"&amp;A</first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408" r:id="rId5" name="Check Box 264">
              <controlPr defaultSize="0" autoFill="0" autoLine="0" autoPict="0">
                <anchor moveWithCells="1">
                  <from>
                    <xdr:col>12</xdr:col>
                    <xdr:colOff>22860</xdr:colOff>
                    <xdr:row>37</xdr:row>
                    <xdr:rowOff>175260</xdr:rowOff>
                  </from>
                  <to>
                    <xdr:col>13</xdr:col>
                    <xdr:colOff>30480</xdr:colOff>
                    <xdr:row>39</xdr:row>
                    <xdr:rowOff>0</xdr:rowOff>
                  </to>
                </anchor>
              </controlPr>
            </control>
          </mc:Choice>
        </mc:AlternateContent>
        <mc:AlternateContent xmlns:mc="http://schemas.openxmlformats.org/markup-compatibility/2006">
          <mc:Choice Requires="x14">
            <control shapeId="6410" r:id="rId6" name="Check Box 266">
              <controlPr defaultSize="0" autoFill="0" autoLine="0" autoPict="0">
                <anchor moveWithCells="1">
                  <from>
                    <xdr:col>4</xdr:col>
                    <xdr:colOff>213360</xdr:colOff>
                    <xdr:row>30</xdr:row>
                    <xdr:rowOff>7620</xdr:rowOff>
                  </from>
                  <to>
                    <xdr:col>6</xdr:col>
                    <xdr:colOff>22860</xdr:colOff>
                    <xdr:row>31</xdr:row>
                    <xdr:rowOff>22860</xdr:rowOff>
                  </to>
                </anchor>
              </controlPr>
            </control>
          </mc:Choice>
        </mc:AlternateContent>
        <mc:AlternateContent xmlns:mc="http://schemas.openxmlformats.org/markup-compatibility/2006">
          <mc:Choice Requires="x14">
            <control shapeId="6411" r:id="rId7" name="Check Box 267">
              <controlPr defaultSize="0" autoFill="0" autoLine="0" autoPict="0">
                <anchor moveWithCells="1">
                  <from>
                    <xdr:col>4</xdr:col>
                    <xdr:colOff>213360</xdr:colOff>
                    <xdr:row>29</xdr:row>
                    <xdr:rowOff>30480</xdr:rowOff>
                  </from>
                  <to>
                    <xdr:col>6</xdr:col>
                    <xdr:colOff>182880</xdr:colOff>
                    <xdr:row>30</xdr:row>
                    <xdr:rowOff>22860</xdr:rowOff>
                  </to>
                </anchor>
              </controlPr>
            </control>
          </mc:Choice>
        </mc:AlternateContent>
        <mc:AlternateContent xmlns:mc="http://schemas.openxmlformats.org/markup-compatibility/2006">
          <mc:Choice Requires="x14">
            <control shapeId="6412" r:id="rId8" name="Check Box 268">
              <controlPr defaultSize="0" autoFill="0" autoLine="0" autoPict="0">
                <anchor moveWithCells="1">
                  <from>
                    <xdr:col>9</xdr:col>
                    <xdr:colOff>22860</xdr:colOff>
                    <xdr:row>29</xdr:row>
                    <xdr:rowOff>45720</xdr:rowOff>
                  </from>
                  <to>
                    <xdr:col>10</xdr:col>
                    <xdr:colOff>99060</xdr:colOff>
                    <xdr:row>30</xdr:row>
                    <xdr:rowOff>22860</xdr:rowOff>
                  </to>
                </anchor>
              </controlPr>
            </control>
          </mc:Choice>
        </mc:AlternateContent>
        <mc:AlternateContent xmlns:mc="http://schemas.openxmlformats.org/markup-compatibility/2006">
          <mc:Choice Requires="x14">
            <control shapeId="6413" r:id="rId9" name="Check Box 269">
              <controlPr defaultSize="0" autoFill="0" autoLine="0" autoPict="0">
                <anchor moveWithCells="1">
                  <from>
                    <xdr:col>9</xdr:col>
                    <xdr:colOff>22860</xdr:colOff>
                    <xdr:row>30</xdr:row>
                    <xdr:rowOff>0</xdr:rowOff>
                  </from>
                  <to>
                    <xdr:col>10</xdr:col>
                    <xdr:colOff>99060</xdr:colOff>
                    <xdr:row>31</xdr:row>
                    <xdr:rowOff>30480</xdr:rowOff>
                  </to>
                </anchor>
              </controlPr>
            </control>
          </mc:Choice>
        </mc:AlternateContent>
        <mc:AlternateContent xmlns:mc="http://schemas.openxmlformats.org/markup-compatibility/2006">
          <mc:Choice Requires="x14">
            <control shapeId="6414" r:id="rId10" name="Check Box 270">
              <controlPr defaultSize="0" autoFill="0" autoLine="0" autoPict="0">
                <anchor moveWithCells="1">
                  <from>
                    <xdr:col>14</xdr:col>
                    <xdr:colOff>213360</xdr:colOff>
                    <xdr:row>30</xdr:row>
                    <xdr:rowOff>22860</xdr:rowOff>
                  </from>
                  <to>
                    <xdr:col>16</xdr:col>
                    <xdr:colOff>99060</xdr:colOff>
                    <xdr:row>31</xdr:row>
                    <xdr:rowOff>38100</xdr:rowOff>
                  </to>
                </anchor>
              </controlPr>
            </control>
          </mc:Choice>
        </mc:AlternateContent>
        <mc:AlternateContent xmlns:mc="http://schemas.openxmlformats.org/markup-compatibility/2006">
          <mc:Choice Requires="x14">
            <control shapeId="6415" r:id="rId11" name="Check Box 271">
              <controlPr defaultSize="0" autoFill="0" autoLine="0" autoPict="0">
                <anchor moveWithCells="1">
                  <from>
                    <xdr:col>14</xdr:col>
                    <xdr:colOff>213360</xdr:colOff>
                    <xdr:row>29</xdr:row>
                    <xdr:rowOff>30480</xdr:rowOff>
                  </from>
                  <to>
                    <xdr:col>16</xdr:col>
                    <xdr:colOff>99060</xdr:colOff>
                    <xdr:row>30</xdr:row>
                    <xdr:rowOff>22860</xdr:rowOff>
                  </to>
                </anchor>
              </controlPr>
            </control>
          </mc:Choice>
        </mc:AlternateContent>
        <mc:AlternateContent xmlns:mc="http://schemas.openxmlformats.org/markup-compatibility/2006">
          <mc:Choice Requires="x14">
            <control shapeId="6416" r:id="rId12" name="Check Box 272">
              <controlPr defaultSize="0" autoFill="0" autoLine="0" autoPict="0">
                <anchor moveWithCells="1">
                  <from>
                    <xdr:col>18</xdr:col>
                    <xdr:colOff>373380</xdr:colOff>
                    <xdr:row>30</xdr:row>
                    <xdr:rowOff>7620</xdr:rowOff>
                  </from>
                  <to>
                    <xdr:col>19</xdr:col>
                    <xdr:colOff>106680</xdr:colOff>
                    <xdr:row>31</xdr:row>
                    <xdr:rowOff>22860</xdr:rowOff>
                  </to>
                </anchor>
              </controlPr>
            </control>
          </mc:Choice>
        </mc:AlternateContent>
        <mc:AlternateContent xmlns:mc="http://schemas.openxmlformats.org/markup-compatibility/2006">
          <mc:Choice Requires="x14">
            <control shapeId="6417" r:id="rId13" name="Check Box 273">
              <controlPr defaultSize="0" autoFill="0" autoLine="0" autoPict="0">
                <anchor moveWithCells="1">
                  <from>
                    <xdr:col>18</xdr:col>
                    <xdr:colOff>373380</xdr:colOff>
                    <xdr:row>29</xdr:row>
                    <xdr:rowOff>30480</xdr:rowOff>
                  </from>
                  <to>
                    <xdr:col>19</xdr:col>
                    <xdr:colOff>106680</xdr:colOff>
                    <xdr:row>30</xdr:row>
                    <xdr:rowOff>22860</xdr:rowOff>
                  </to>
                </anchor>
              </controlPr>
            </control>
          </mc:Choice>
        </mc:AlternateContent>
        <mc:AlternateContent xmlns:mc="http://schemas.openxmlformats.org/markup-compatibility/2006">
          <mc:Choice Requires="x14">
            <control shapeId="6418" r:id="rId14" name="Check Box 274">
              <controlPr defaultSize="0" autoFill="0" autoLine="0" autoPict="0">
                <anchor moveWithCells="1">
                  <from>
                    <xdr:col>4</xdr:col>
                    <xdr:colOff>213360</xdr:colOff>
                    <xdr:row>31</xdr:row>
                    <xdr:rowOff>0</xdr:rowOff>
                  </from>
                  <to>
                    <xdr:col>6</xdr:col>
                    <xdr:colOff>182880</xdr:colOff>
                    <xdr:row>32</xdr:row>
                    <xdr:rowOff>30480</xdr:rowOff>
                  </to>
                </anchor>
              </controlPr>
            </control>
          </mc:Choice>
        </mc:AlternateContent>
        <mc:AlternateContent xmlns:mc="http://schemas.openxmlformats.org/markup-compatibility/2006">
          <mc:Choice Requires="x14">
            <control shapeId="6419" r:id="rId15" name="Check Box 275">
              <controlPr defaultSize="0" autoFill="0" autoLine="0" autoPict="0">
                <anchor moveWithCells="1">
                  <from>
                    <xdr:col>9</xdr:col>
                    <xdr:colOff>22860</xdr:colOff>
                    <xdr:row>31</xdr:row>
                    <xdr:rowOff>7620</xdr:rowOff>
                  </from>
                  <to>
                    <xdr:col>11</xdr:col>
                    <xdr:colOff>99060</xdr:colOff>
                    <xdr:row>32</xdr:row>
                    <xdr:rowOff>38100</xdr:rowOff>
                  </to>
                </anchor>
              </controlPr>
            </control>
          </mc:Choice>
        </mc:AlternateContent>
        <mc:AlternateContent xmlns:mc="http://schemas.openxmlformats.org/markup-compatibility/2006">
          <mc:Choice Requires="x14">
            <control shapeId="6420" r:id="rId16" name="Check Box 276">
              <controlPr defaultSize="0" autoFill="0" autoLine="0" autoPict="0">
                <anchor moveWithCells="1">
                  <from>
                    <xdr:col>14</xdr:col>
                    <xdr:colOff>213360</xdr:colOff>
                    <xdr:row>31</xdr:row>
                    <xdr:rowOff>22860</xdr:rowOff>
                  </from>
                  <to>
                    <xdr:col>16</xdr:col>
                    <xdr:colOff>251460</xdr:colOff>
                    <xdr:row>32</xdr:row>
                    <xdr:rowOff>45720</xdr:rowOff>
                  </to>
                </anchor>
              </controlPr>
            </control>
          </mc:Choice>
        </mc:AlternateContent>
        <mc:AlternateContent xmlns:mc="http://schemas.openxmlformats.org/markup-compatibility/2006">
          <mc:Choice Requires="x14">
            <control shapeId="6429" r:id="rId17" name="SD_A_77">
              <controlPr defaultSize="0" autoFill="0" autoLine="0" autoPict="0">
                <anchor moveWithCells="1">
                  <from>
                    <xdr:col>8</xdr:col>
                    <xdr:colOff>464820</xdr:colOff>
                    <xdr:row>48</xdr:row>
                    <xdr:rowOff>22860</xdr:rowOff>
                  </from>
                  <to>
                    <xdr:col>9</xdr:col>
                    <xdr:colOff>144780</xdr:colOff>
                    <xdr:row>49</xdr:row>
                    <xdr:rowOff>38100</xdr:rowOff>
                  </to>
                </anchor>
              </controlPr>
            </control>
          </mc:Choice>
        </mc:AlternateContent>
        <mc:AlternateContent xmlns:mc="http://schemas.openxmlformats.org/markup-compatibility/2006">
          <mc:Choice Requires="x14">
            <control shapeId="6430" r:id="rId18" name="SD_A_77">
              <controlPr defaultSize="0" autoFill="0" autoLine="0" autoPict="0">
                <anchor moveWithCells="1">
                  <from>
                    <xdr:col>11</xdr:col>
                    <xdr:colOff>182880</xdr:colOff>
                    <xdr:row>48</xdr:row>
                    <xdr:rowOff>22860</xdr:rowOff>
                  </from>
                  <to>
                    <xdr:col>11</xdr:col>
                    <xdr:colOff>495300</xdr:colOff>
                    <xdr:row>49</xdr:row>
                    <xdr:rowOff>38100</xdr:rowOff>
                  </to>
                </anchor>
              </controlPr>
            </control>
          </mc:Choice>
        </mc:AlternateContent>
        <mc:AlternateContent xmlns:mc="http://schemas.openxmlformats.org/markup-compatibility/2006">
          <mc:Choice Requires="x14">
            <control shapeId="6461" r:id="rId19" name="SD_A_86">
              <controlPr defaultSize="0" autoFill="0" autoLine="0" autoPict="0">
                <anchor moveWithCells="1">
                  <from>
                    <xdr:col>2</xdr:col>
                    <xdr:colOff>0</xdr:colOff>
                    <xdr:row>52</xdr:row>
                    <xdr:rowOff>0</xdr:rowOff>
                  </from>
                  <to>
                    <xdr:col>3</xdr:col>
                    <xdr:colOff>45720</xdr:colOff>
                    <xdr:row>53</xdr:row>
                    <xdr:rowOff>22860</xdr:rowOff>
                  </to>
                </anchor>
              </controlPr>
            </control>
          </mc:Choice>
        </mc:AlternateContent>
        <mc:AlternateContent xmlns:mc="http://schemas.openxmlformats.org/markup-compatibility/2006">
          <mc:Choice Requires="x14">
            <control shapeId="6463" r:id="rId20" name="SD_A_87">
              <controlPr defaultSize="0" autoFill="0" autoLine="0" autoPict="0">
                <anchor moveWithCells="1">
                  <from>
                    <xdr:col>2</xdr:col>
                    <xdr:colOff>0</xdr:colOff>
                    <xdr:row>53</xdr:row>
                    <xdr:rowOff>0</xdr:rowOff>
                  </from>
                  <to>
                    <xdr:col>3</xdr:col>
                    <xdr:colOff>45720</xdr:colOff>
                    <xdr:row>54</xdr:row>
                    <xdr:rowOff>22860</xdr:rowOff>
                  </to>
                </anchor>
              </controlPr>
            </control>
          </mc:Choice>
        </mc:AlternateContent>
        <mc:AlternateContent xmlns:mc="http://schemas.openxmlformats.org/markup-compatibility/2006">
          <mc:Choice Requires="x14">
            <control shapeId="6470" r:id="rId21" name="SD_A_92">
              <controlPr defaultSize="0" autoFill="0" autoLine="0" autoPict="0">
                <anchor moveWithCells="1">
                  <from>
                    <xdr:col>3</xdr:col>
                    <xdr:colOff>480060</xdr:colOff>
                    <xdr:row>40</xdr:row>
                    <xdr:rowOff>0</xdr:rowOff>
                  </from>
                  <to>
                    <xdr:col>4</xdr:col>
                    <xdr:colOff>76200</xdr:colOff>
                    <xdr:row>41</xdr:row>
                    <xdr:rowOff>38100</xdr:rowOff>
                  </to>
                </anchor>
              </controlPr>
            </control>
          </mc:Choice>
        </mc:AlternateContent>
        <mc:AlternateContent xmlns:mc="http://schemas.openxmlformats.org/markup-compatibility/2006">
          <mc:Choice Requires="x14">
            <control shapeId="6472" r:id="rId22" name="SD_A_93">
              <controlPr defaultSize="0" autoFill="0" autoLine="0" autoPict="0">
                <anchor moveWithCells="1">
                  <from>
                    <xdr:col>12</xdr:col>
                    <xdr:colOff>22860</xdr:colOff>
                    <xdr:row>33</xdr:row>
                    <xdr:rowOff>182880</xdr:rowOff>
                  </from>
                  <to>
                    <xdr:col>13</xdr:col>
                    <xdr:colOff>22860</xdr:colOff>
                    <xdr:row>35</xdr:row>
                    <xdr:rowOff>22860</xdr:rowOff>
                  </to>
                </anchor>
              </controlPr>
            </control>
          </mc:Choice>
        </mc:AlternateContent>
        <mc:AlternateContent xmlns:mc="http://schemas.openxmlformats.org/markup-compatibility/2006">
          <mc:Choice Requires="x14">
            <control shapeId="6474" r:id="rId23" name="SD_A_94">
              <controlPr defaultSize="0" autoFill="0" autoLine="0" autoPict="0">
                <anchor moveWithCells="1">
                  <from>
                    <xdr:col>12</xdr:col>
                    <xdr:colOff>22860</xdr:colOff>
                    <xdr:row>34</xdr:row>
                    <xdr:rowOff>182880</xdr:rowOff>
                  </from>
                  <to>
                    <xdr:col>13</xdr:col>
                    <xdr:colOff>22860</xdr:colOff>
                    <xdr:row>36</xdr:row>
                    <xdr:rowOff>22860</xdr:rowOff>
                  </to>
                </anchor>
              </controlPr>
            </control>
          </mc:Choice>
        </mc:AlternateContent>
        <mc:AlternateContent xmlns:mc="http://schemas.openxmlformats.org/markup-compatibility/2006">
          <mc:Choice Requires="x14">
            <control shapeId="6476" r:id="rId24" name="SD_A_95">
              <controlPr defaultSize="0" autoFill="0" autoLine="0" autoPict="0">
                <anchor moveWithCells="1">
                  <from>
                    <xdr:col>12</xdr:col>
                    <xdr:colOff>22860</xdr:colOff>
                    <xdr:row>35</xdr:row>
                    <xdr:rowOff>175260</xdr:rowOff>
                  </from>
                  <to>
                    <xdr:col>13</xdr:col>
                    <xdr:colOff>22860</xdr:colOff>
                    <xdr:row>37</xdr:row>
                    <xdr:rowOff>22860</xdr:rowOff>
                  </to>
                </anchor>
              </controlPr>
            </control>
          </mc:Choice>
        </mc:AlternateContent>
        <mc:AlternateContent xmlns:mc="http://schemas.openxmlformats.org/markup-compatibility/2006">
          <mc:Choice Requires="x14">
            <control shapeId="6480" r:id="rId25" name="SD_A_97">
              <controlPr defaultSize="0" autoFill="0" autoLine="0" autoPict="0">
                <anchor moveWithCells="1">
                  <from>
                    <xdr:col>12</xdr:col>
                    <xdr:colOff>22860</xdr:colOff>
                    <xdr:row>38</xdr:row>
                    <xdr:rowOff>160020</xdr:rowOff>
                  </from>
                  <to>
                    <xdr:col>13</xdr:col>
                    <xdr:colOff>22860</xdr:colOff>
                    <xdr:row>40</xdr:row>
                    <xdr:rowOff>0</xdr:rowOff>
                  </to>
                </anchor>
              </controlPr>
            </control>
          </mc:Choice>
        </mc:AlternateContent>
        <mc:AlternateContent xmlns:mc="http://schemas.openxmlformats.org/markup-compatibility/2006">
          <mc:Choice Requires="x14">
            <control shapeId="6482" r:id="rId26" name="SD_A_98">
              <controlPr defaultSize="0" autoFill="0" autoLine="0" autoPict="0">
                <anchor moveWithCells="1">
                  <from>
                    <xdr:col>12</xdr:col>
                    <xdr:colOff>22860</xdr:colOff>
                    <xdr:row>39</xdr:row>
                    <xdr:rowOff>175260</xdr:rowOff>
                  </from>
                  <to>
                    <xdr:col>13</xdr:col>
                    <xdr:colOff>22860</xdr:colOff>
                    <xdr:row>41</xdr:row>
                    <xdr:rowOff>22860</xdr:rowOff>
                  </to>
                </anchor>
              </controlPr>
            </control>
          </mc:Choice>
        </mc:AlternateContent>
        <mc:AlternateContent xmlns:mc="http://schemas.openxmlformats.org/markup-compatibility/2006">
          <mc:Choice Requires="x14">
            <control shapeId="6484" r:id="rId27" name="SD_A_99">
              <controlPr defaultSize="0" autoFill="0" autoLine="0" autoPict="0">
                <anchor moveWithCells="1">
                  <from>
                    <xdr:col>12</xdr:col>
                    <xdr:colOff>22860</xdr:colOff>
                    <xdr:row>40</xdr:row>
                    <xdr:rowOff>182880</xdr:rowOff>
                  </from>
                  <to>
                    <xdr:col>13</xdr:col>
                    <xdr:colOff>22860</xdr:colOff>
                    <xdr:row>42</xdr:row>
                    <xdr:rowOff>22860</xdr:rowOff>
                  </to>
                </anchor>
              </controlPr>
            </control>
          </mc:Choice>
        </mc:AlternateContent>
        <mc:AlternateContent xmlns:mc="http://schemas.openxmlformats.org/markup-compatibility/2006">
          <mc:Choice Requires="x14">
            <control shapeId="6485" r:id="rId28" name="Check Box 341">
              <controlPr defaultSize="0" autoFill="0" autoLine="0" autoPict="0">
                <anchor moveWithCells="1">
                  <from>
                    <xdr:col>12</xdr:col>
                    <xdr:colOff>22860</xdr:colOff>
                    <xdr:row>36</xdr:row>
                    <xdr:rowOff>175260</xdr:rowOff>
                  </from>
                  <to>
                    <xdr:col>13</xdr:col>
                    <xdr:colOff>30480</xdr:colOff>
                    <xdr:row>38</xdr:row>
                    <xdr:rowOff>0</xdr:rowOff>
                  </to>
                </anchor>
              </controlPr>
            </control>
          </mc:Choice>
        </mc:AlternateContent>
        <mc:AlternateContent xmlns:mc="http://schemas.openxmlformats.org/markup-compatibility/2006">
          <mc:Choice Requires="x14">
            <control shapeId="6486" r:id="rId29" name="SD_A_99">
              <controlPr defaultSize="0" autoFill="0" autoLine="0" autoPict="0">
                <anchor moveWithCells="1">
                  <from>
                    <xdr:col>12</xdr:col>
                    <xdr:colOff>22860</xdr:colOff>
                    <xdr:row>41</xdr:row>
                    <xdr:rowOff>182880</xdr:rowOff>
                  </from>
                  <to>
                    <xdr:col>13</xdr:col>
                    <xdr:colOff>22860</xdr:colOff>
                    <xdr:row>43</xdr:row>
                    <xdr:rowOff>22860</xdr:rowOff>
                  </to>
                </anchor>
              </controlPr>
            </control>
          </mc:Choice>
        </mc:AlternateContent>
        <mc:AlternateContent xmlns:mc="http://schemas.openxmlformats.org/markup-compatibility/2006">
          <mc:Choice Requires="x14">
            <control shapeId="6487" r:id="rId30" name="SD_A_99">
              <controlPr defaultSize="0" autoFill="0" autoLine="0" autoPict="0">
                <anchor moveWithCells="1">
                  <from>
                    <xdr:col>12</xdr:col>
                    <xdr:colOff>22860</xdr:colOff>
                    <xdr:row>42</xdr:row>
                    <xdr:rowOff>182880</xdr:rowOff>
                  </from>
                  <to>
                    <xdr:col>13</xdr:col>
                    <xdr:colOff>22860</xdr:colOff>
                    <xdr:row>44</xdr:row>
                    <xdr:rowOff>22860</xdr:rowOff>
                  </to>
                </anchor>
              </controlPr>
            </control>
          </mc:Choice>
        </mc:AlternateContent>
        <mc:AlternateContent xmlns:mc="http://schemas.openxmlformats.org/markup-compatibility/2006">
          <mc:Choice Requires="x14">
            <control shapeId="6488" r:id="rId31" name="SD_A_99">
              <controlPr defaultSize="0" autoFill="0" autoLine="0" autoPict="0">
                <anchor moveWithCells="1">
                  <from>
                    <xdr:col>12</xdr:col>
                    <xdr:colOff>22860</xdr:colOff>
                    <xdr:row>43</xdr:row>
                    <xdr:rowOff>182880</xdr:rowOff>
                  </from>
                  <to>
                    <xdr:col>13</xdr:col>
                    <xdr:colOff>22860</xdr:colOff>
                    <xdr:row>45</xdr:row>
                    <xdr:rowOff>22860</xdr:rowOff>
                  </to>
                </anchor>
              </controlPr>
            </control>
          </mc:Choice>
        </mc:AlternateContent>
        <mc:AlternateContent xmlns:mc="http://schemas.openxmlformats.org/markup-compatibility/2006">
          <mc:Choice Requires="x14">
            <control shapeId="6489" r:id="rId32" name="SD_A_99">
              <controlPr defaultSize="0" autoFill="0" autoLine="0" autoPict="0">
                <anchor moveWithCells="1">
                  <from>
                    <xdr:col>12</xdr:col>
                    <xdr:colOff>30480</xdr:colOff>
                    <xdr:row>44</xdr:row>
                    <xdr:rowOff>160020</xdr:rowOff>
                  </from>
                  <to>
                    <xdr:col>13</xdr:col>
                    <xdr:colOff>30480</xdr:colOff>
                    <xdr:row>46</xdr:row>
                    <xdr:rowOff>0</xdr:rowOff>
                  </to>
                </anchor>
              </controlPr>
            </control>
          </mc:Choice>
        </mc:AlternateContent>
        <mc:AlternateContent xmlns:mc="http://schemas.openxmlformats.org/markup-compatibility/2006">
          <mc:Choice Requires="x14">
            <control shapeId="6491" r:id="rId33" name="Check Box 347">
              <controlPr defaultSize="0" autoFill="0" autoLine="0" autoPict="0">
                <anchor moveWithCells="1">
                  <from>
                    <xdr:col>18</xdr:col>
                    <xdr:colOff>373380</xdr:colOff>
                    <xdr:row>31</xdr:row>
                    <xdr:rowOff>30480</xdr:rowOff>
                  </from>
                  <to>
                    <xdr:col>19</xdr:col>
                    <xdr:colOff>106680</xdr:colOff>
                    <xdr:row>32</xdr:row>
                    <xdr:rowOff>45720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A1:U31"/>
  <sheetViews>
    <sheetView showGridLines="0" showRowColHeaders="0" showRuler="0" view="pageLayout" topLeftCell="A27" zoomScaleNormal="100" workbookViewId="0">
      <selection activeCell="B26" sqref="B26:R26"/>
    </sheetView>
  </sheetViews>
  <sheetFormatPr defaultRowHeight="12.6"/>
  <cols>
    <col min="1" max="1" width="3.6640625" customWidth="1"/>
    <col min="2" max="2" width="2.33203125" customWidth="1"/>
    <col min="3" max="3" width="3.5546875" customWidth="1"/>
    <col min="4" max="4" width="1.6640625" customWidth="1"/>
    <col min="5" max="5" width="8.6640625" customWidth="1"/>
    <col min="6" max="7" width="6.6640625" customWidth="1"/>
    <col min="8" max="9" width="5" customWidth="1"/>
    <col min="10" max="10" width="3" customWidth="1"/>
    <col min="11" max="11" width="3.5546875" customWidth="1"/>
    <col min="12" max="12" width="5.44140625" customWidth="1"/>
    <col min="13" max="13" width="6.33203125" customWidth="1"/>
    <col min="14" max="14" width="7.6640625" customWidth="1"/>
    <col min="15" max="15" width="6.33203125" customWidth="1"/>
    <col min="16" max="16" width="2.6640625" customWidth="1"/>
    <col min="17" max="17" width="8.44140625" customWidth="1"/>
    <col min="18" max="18" width="9.6640625" customWidth="1"/>
  </cols>
  <sheetData>
    <row r="1" spans="1:21" ht="32.25" customHeight="1">
      <c r="A1" s="1"/>
      <c r="B1" s="107" t="s">
        <v>783</v>
      </c>
      <c r="C1" s="107"/>
      <c r="D1" s="107"/>
      <c r="E1" s="15"/>
      <c r="F1" s="15"/>
      <c r="G1" s="108"/>
      <c r="H1" s="108"/>
      <c r="I1" s="108"/>
      <c r="J1" s="108"/>
      <c r="K1" s="108"/>
      <c r="L1" s="108"/>
      <c r="M1" s="108"/>
      <c r="N1" s="108"/>
      <c r="O1" s="108"/>
      <c r="P1" s="108"/>
      <c r="Q1" s="15"/>
    </row>
    <row r="2" spans="1:21" ht="8.25" customHeight="1">
      <c r="A2" s="1"/>
      <c r="B2" s="1"/>
      <c r="C2" s="1"/>
      <c r="D2" s="1"/>
      <c r="E2" s="1"/>
      <c r="F2" s="1"/>
      <c r="G2" s="1"/>
      <c r="H2" s="1"/>
      <c r="I2" s="6" t="s">
        <v>41</v>
      </c>
      <c r="J2" s="1"/>
      <c r="K2" s="1"/>
      <c r="L2" s="1"/>
      <c r="M2" s="1"/>
      <c r="N2" s="1"/>
      <c r="O2" s="1"/>
      <c r="P2" s="1"/>
      <c r="Q2" s="1"/>
    </row>
    <row r="3" spans="1:21" ht="20.399999999999999" customHeight="1">
      <c r="A3" s="1"/>
      <c r="B3" s="1" t="s">
        <v>705</v>
      </c>
      <c r="C3" s="1"/>
      <c r="D3" s="1"/>
      <c r="E3" s="1"/>
      <c r="F3" s="1"/>
      <c r="G3" s="1"/>
      <c r="H3" s="1"/>
      <c r="I3" s="4" t="s">
        <v>130</v>
      </c>
      <c r="J3" s="58"/>
      <c r="K3" s="761" t="s">
        <v>131</v>
      </c>
      <c r="L3" s="761"/>
      <c r="M3" s="1"/>
      <c r="N3" s="1"/>
      <c r="O3" s="1"/>
      <c r="P3" s="1"/>
      <c r="Q3" s="1"/>
    </row>
    <row r="4" spans="1:21" ht="10.95" customHeight="1">
      <c r="A4" s="1"/>
      <c r="B4" s="7"/>
      <c r="C4" s="1"/>
      <c r="D4" s="1"/>
      <c r="E4" s="1"/>
      <c r="F4" s="1"/>
      <c r="G4" s="1"/>
      <c r="H4" s="1"/>
      <c r="I4" s="4"/>
      <c r="J4" s="58"/>
      <c r="K4" s="183"/>
      <c r="L4" s="183"/>
      <c r="M4" s="1"/>
      <c r="N4" s="1"/>
      <c r="O4" s="1"/>
      <c r="P4" s="1"/>
      <c r="Q4" s="1"/>
    </row>
    <row r="5" spans="1:21" ht="14.4" customHeight="1">
      <c r="A5" s="1"/>
      <c r="B5" s="768" t="s">
        <v>352</v>
      </c>
      <c r="C5" s="768"/>
      <c r="D5" s="768"/>
      <c r="E5" s="768"/>
      <c r="F5" s="771"/>
      <c r="G5" s="771"/>
      <c r="H5" s="771"/>
      <c r="I5" s="771"/>
      <c r="J5" s="771"/>
      <c r="K5" s="771"/>
      <c r="L5" s="771"/>
      <c r="M5" s="771"/>
      <c r="N5" s="771"/>
      <c r="O5" s="771"/>
      <c r="P5" s="771"/>
      <c r="Q5" s="771"/>
    </row>
    <row r="6" spans="1:21" ht="13.8">
      <c r="A6" s="1"/>
      <c r="B6" s="768" t="s">
        <v>611</v>
      </c>
      <c r="C6" s="768"/>
      <c r="D6" s="768"/>
      <c r="E6" s="768"/>
      <c r="F6" s="760"/>
      <c r="G6" s="760"/>
      <c r="H6" s="760"/>
      <c r="I6" s="760"/>
      <c r="J6" s="760"/>
      <c r="K6" s="760"/>
      <c r="L6" s="760"/>
      <c r="M6" s="760"/>
      <c r="N6" s="760"/>
      <c r="O6" s="760"/>
      <c r="P6" s="760"/>
      <c r="Q6" s="760"/>
    </row>
    <row r="7" spans="1:21" ht="13.8">
      <c r="A7" s="1"/>
      <c r="B7" s="768" t="s">
        <v>626</v>
      </c>
      <c r="C7" s="768"/>
      <c r="D7" s="768"/>
      <c r="E7" s="768"/>
      <c r="F7" s="681"/>
      <c r="G7" s="681"/>
      <c r="H7" s="681"/>
      <c r="I7" s="681"/>
      <c r="J7" s="681"/>
      <c r="K7" s="681"/>
      <c r="L7" s="4" t="s">
        <v>271</v>
      </c>
      <c r="M7" s="234" t="s">
        <v>281</v>
      </c>
      <c r="N7" s="4" t="s">
        <v>762</v>
      </c>
      <c r="O7" s="760"/>
      <c r="P7" s="760"/>
      <c r="Q7" s="760"/>
    </row>
    <row r="8" spans="1:21" ht="17.25" customHeight="1">
      <c r="A8" s="1"/>
      <c r="B8" s="768" t="s">
        <v>353</v>
      </c>
      <c r="C8" s="768"/>
      <c r="D8" s="768"/>
      <c r="E8" s="768"/>
      <c r="F8" s="741"/>
      <c r="G8" s="741"/>
      <c r="H8" s="741"/>
      <c r="I8" s="741"/>
      <c r="J8" s="741"/>
      <c r="K8" s="741"/>
      <c r="L8" s="741"/>
      <c r="M8" s="741"/>
      <c r="N8" s="4" t="s">
        <v>354</v>
      </c>
      <c r="O8" s="762"/>
      <c r="P8" s="762"/>
      <c r="Q8" s="762"/>
    </row>
    <row r="9" spans="1:21" ht="18" customHeight="1">
      <c r="A9" s="1"/>
      <c r="B9" s="184"/>
      <c r="C9" s="184"/>
      <c r="D9" s="184"/>
      <c r="E9" s="184"/>
      <c r="F9" s="56"/>
      <c r="G9" s="55"/>
      <c r="H9" s="55"/>
      <c r="I9" s="55"/>
      <c r="J9" s="55"/>
      <c r="K9" s="55"/>
      <c r="L9" s="184"/>
      <c r="M9" s="184"/>
      <c r="N9" s="4" t="s">
        <v>550</v>
      </c>
      <c r="O9" s="763"/>
      <c r="P9" s="763"/>
      <c r="Q9" s="763"/>
    </row>
    <row r="10" spans="1:21" ht="6" customHeight="1">
      <c r="A10" s="1"/>
      <c r="B10" s="184"/>
      <c r="C10" s="184"/>
      <c r="D10" s="184"/>
      <c r="E10" s="184"/>
      <c r="F10" s="56"/>
      <c r="G10" s="55"/>
      <c r="H10" s="55"/>
      <c r="I10" s="55"/>
      <c r="J10" s="55"/>
      <c r="K10" s="55"/>
      <c r="L10" s="184"/>
      <c r="M10" s="184"/>
      <c r="N10" s="4"/>
      <c r="O10" s="58"/>
      <c r="P10" s="58"/>
      <c r="Q10" s="58"/>
    </row>
    <row r="11" spans="1:21" ht="18" customHeight="1">
      <c r="A11" s="1"/>
      <c r="B11" s="15" t="s">
        <v>612</v>
      </c>
      <c r="C11" s="184"/>
      <c r="D11" s="184"/>
      <c r="E11" s="184"/>
      <c r="F11" s="56"/>
      <c r="G11" s="55"/>
      <c r="H11" s="55"/>
      <c r="I11" s="55"/>
      <c r="J11" s="55"/>
      <c r="K11" s="55"/>
      <c r="L11" s="184"/>
      <c r="M11" s="184"/>
      <c r="N11" s="65" t="s">
        <v>130</v>
      </c>
      <c r="O11" s="183" t="s">
        <v>131</v>
      </c>
      <c r="P11" s="716"/>
      <c r="Q11" s="716"/>
    </row>
    <row r="12" spans="1:21" ht="18" customHeight="1">
      <c r="A12" s="1"/>
      <c r="B12" s="15" t="s">
        <v>1057</v>
      </c>
      <c r="C12" s="184"/>
      <c r="D12" s="184"/>
      <c r="E12" s="184"/>
      <c r="F12" s="56"/>
      <c r="G12" s="55"/>
      <c r="H12" s="55"/>
      <c r="I12" s="55"/>
      <c r="J12" s="55"/>
      <c r="K12" s="55"/>
      <c r="L12" s="184"/>
      <c r="M12" s="184"/>
      <c r="N12" s="4"/>
      <c r="O12" s="58"/>
      <c r="P12" s="58"/>
      <c r="Q12" s="183" t="s">
        <v>130</v>
      </c>
      <c r="R12" s="183" t="s">
        <v>131</v>
      </c>
      <c r="S12" s="56"/>
      <c r="T12" s="1"/>
      <c r="U12" s="1"/>
    </row>
    <row r="13" spans="1:21" ht="7.5" customHeight="1">
      <c r="A13" s="1"/>
      <c r="B13" s="137"/>
      <c r="C13" s="184"/>
      <c r="D13" s="184"/>
      <c r="E13" s="184"/>
      <c r="F13" s="56"/>
      <c r="G13" s="55"/>
      <c r="H13" s="55"/>
      <c r="I13" s="55"/>
      <c r="J13" s="55"/>
      <c r="K13" s="55"/>
      <c r="L13" s="184"/>
      <c r="M13" s="184"/>
      <c r="N13" s="4"/>
      <c r="O13" s="58"/>
      <c r="P13" s="58"/>
      <c r="Q13" s="58"/>
    </row>
    <row r="14" spans="1:21" ht="16.5" customHeight="1">
      <c r="A14" s="1"/>
      <c r="B14" s="769" t="s">
        <v>628</v>
      </c>
      <c r="C14" s="769"/>
      <c r="D14" s="769"/>
      <c r="E14" s="769"/>
      <c r="F14" s="769"/>
      <c r="G14" s="769"/>
      <c r="H14" s="769"/>
      <c r="I14" s="769"/>
      <c r="J14" s="769"/>
      <c r="K14" s="769"/>
      <c r="L14" s="769"/>
      <c r="M14" s="769"/>
      <c r="N14" s="769"/>
      <c r="O14" s="769"/>
      <c r="P14" s="769"/>
      <c r="Q14" s="769"/>
    </row>
    <row r="15" spans="1:21" ht="18" customHeight="1">
      <c r="A15" s="1"/>
      <c r="B15" s="58"/>
      <c r="C15" s="58"/>
      <c r="D15" s="58"/>
      <c r="E15" s="716" t="s">
        <v>355</v>
      </c>
      <c r="F15" s="716"/>
      <c r="G15" s="716"/>
      <c r="H15" s="716"/>
      <c r="I15" s="716"/>
      <c r="J15" s="716"/>
      <c r="K15" s="716"/>
      <c r="L15" s="716"/>
      <c r="M15" s="716"/>
      <c r="N15" s="716"/>
      <c r="O15" s="716"/>
      <c r="P15" s="716"/>
      <c r="Q15" s="716"/>
      <c r="R15" s="716"/>
    </row>
    <row r="16" spans="1:21" ht="18" customHeight="1">
      <c r="A16" s="1"/>
      <c r="B16" s="57"/>
      <c r="C16" s="57"/>
      <c r="D16" s="57"/>
      <c r="E16" s="716" t="s">
        <v>356</v>
      </c>
      <c r="F16" s="716"/>
      <c r="G16" s="716"/>
      <c r="H16" s="716"/>
      <c r="I16" s="716"/>
      <c r="J16" s="716"/>
      <c r="K16" s="716"/>
      <c r="L16" s="716"/>
      <c r="M16" s="716"/>
      <c r="N16" s="716"/>
      <c r="O16" s="716"/>
      <c r="P16" s="716"/>
      <c r="Q16" s="716"/>
      <c r="R16" s="716"/>
    </row>
    <row r="17" spans="1:18" ht="18" customHeight="1">
      <c r="A17" s="1"/>
      <c r="B17" s="57"/>
      <c r="C17" s="57"/>
      <c r="D17" s="57"/>
      <c r="E17" s="716" t="s">
        <v>357</v>
      </c>
      <c r="F17" s="716"/>
      <c r="G17" s="716"/>
      <c r="H17" s="716"/>
      <c r="I17" s="716"/>
      <c r="J17" s="716"/>
      <c r="K17" s="716"/>
      <c r="L17" s="716"/>
      <c r="M17" s="716"/>
      <c r="N17" s="716"/>
      <c r="O17" s="716"/>
      <c r="P17" s="716"/>
      <c r="Q17" s="716"/>
      <c r="R17" s="716"/>
    </row>
    <row r="18" spans="1:18" ht="18.75" customHeight="1">
      <c r="A18" s="1"/>
      <c r="B18" s="57"/>
      <c r="C18" s="57"/>
      <c r="D18" s="57"/>
      <c r="E18" s="716" t="s">
        <v>761</v>
      </c>
      <c r="F18" s="716"/>
      <c r="G18" s="716"/>
      <c r="H18" s="716"/>
      <c r="I18" s="716"/>
      <c r="J18" s="716"/>
      <c r="K18" s="716"/>
      <c r="L18" s="716"/>
      <c r="M18" s="716"/>
      <c r="N18" s="716"/>
      <c r="O18" s="716"/>
      <c r="P18" s="716"/>
      <c r="Q18" s="716"/>
      <c r="R18" s="716"/>
    </row>
    <row r="19" spans="1:18" ht="18" customHeight="1">
      <c r="A19" s="1"/>
      <c r="B19" s="1"/>
      <c r="C19" s="1"/>
      <c r="D19" s="1"/>
      <c r="E19" s="716" t="s">
        <v>430</v>
      </c>
      <c r="F19" s="716"/>
      <c r="G19" s="716"/>
      <c r="H19" s="716"/>
      <c r="I19" s="716"/>
      <c r="J19" s="716"/>
      <c r="K19" s="716"/>
      <c r="L19" s="716"/>
      <c r="M19" s="716"/>
      <c r="N19" s="716"/>
      <c r="O19" s="716"/>
      <c r="P19" s="716"/>
      <c r="Q19" s="716"/>
      <c r="R19" s="716"/>
    </row>
    <row r="20" spans="1:18" ht="36.75" customHeight="1">
      <c r="A20" s="1"/>
      <c r="B20" s="1"/>
      <c r="C20" s="1"/>
      <c r="D20" s="1"/>
      <c r="E20" s="716" t="s">
        <v>793</v>
      </c>
      <c r="F20" s="716"/>
      <c r="G20" s="716"/>
      <c r="H20" s="716"/>
      <c r="I20" s="716"/>
      <c r="J20" s="716"/>
      <c r="K20" s="716"/>
      <c r="L20" s="716"/>
      <c r="M20" s="716"/>
      <c r="N20" s="716"/>
      <c r="O20" s="716"/>
      <c r="P20" s="716"/>
      <c r="Q20" s="716"/>
      <c r="R20" s="716"/>
    </row>
    <row r="21" spans="1:18" ht="9" customHeight="1">
      <c r="A21" s="1"/>
      <c r="B21" s="1"/>
      <c r="C21" s="1"/>
      <c r="D21" s="1"/>
      <c r="E21" s="182"/>
      <c r="F21" s="182"/>
      <c r="G21" s="182"/>
      <c r="H21" s="182"/>
      <c r="I21" s="182"/>
      <c r="J21" s="182"/>
      <c r="K21" s="182"/>
      <c r="L21" s="182"/>
      <c r="M21" s="182"/>
      <c r="N21" s="182"/>
      <c r="O21" s="182"/>
      <c r="P21" s="182"/>
      <c r="Q21" s="182"/>
      <c r="R21" s="182"/>
    </row>
    <row r="22" spans="1:18" ht="16.2" customHeight="1">
      <c r="A22" s="1"/>
      <c r="B22" s="761" t="s">
        <v>704</v>
      </c>
      <c r="C22" s="761"/>
      <c r="D22" s="761"/>
      <c r="E22" s="761"/>
      <c r="F22" s="761"/>
      <c r="G22" s="761"/>
      <c r="H22" s="761"/>
      <c r="I22" s="761"/>
      <c r="J22" s="761"/>
      <c r="K22" s="764"/>
      <c r="L22" s="764"/>
      <c r="M22" s="14"/>
      <c r="N22" s="14"/>
      <c r="O22" s="14"/>
      <c r="P22" s="14"/>
      <c r="Q22" s="14"/>
      <c r="R22" s="233"/>
    </row>
    <row r="23" spans="1:18" ht="12.75" customHeight="1">
      <c r="A23" s="1"/>
      <c r="B23" s="1"/>
      <c r="C23" s="1"/>
      <c r="D23" s="1"/>
      <c r="E23" s="1"/>
      <c r="F23" s="5"/>
      <c r="G23" s="1"/>
      <c r="H23" s="1"/>
      <c r="I23" s="1"/>
      <c r="J23" s="1"/>
      <c r="K23" s="1"/>
      <c r="L23" s="1"/>
      <c r="M23" s="1"/>
      <c r="N23" s="1"/>
      <c r="O23" s="1"/>
      <c r="P23" s="1"/>
      <c r="Q23" s="1"/>
    </row>
    <row r="24" spans="1:18" ht="14.4" thickBot="1">
      <c r="A24" s="1"/>
      <c r="B24" s="1" t="s">
        <v>57</v>
      </c>
      <c r="C24" s="1"/>
      <c r="D24" s="1"/>
      <c r="E24" s="1"/>
      <c r="F24" s="1"/>
      <c r="G24" s="1"/>
      <c r="H24" s="1"/>
      <c r="I24" s="1"/>
      <c r="J24" s="1"/>
      <c r="K24" s="1"/>
      <c r="L24" s="1"/>
      <c r="M24" s="1"/>
      <c r="N24" s="1"/>
      <c r="O24" s="1"/>
      <c r="P24" s="1"/>
      <c r="Q24" s="1"/>
    </row>
    <row r="25" spans="1:18" ht="111.75" customHeight="1" thickTop="1" thickBot="1">
      <c r="A25" s="1"/>
      <c r="B25" s="765"/>
      <c r="C25" s="766"/>
      <c r="D25" s="766"/>
      <c r="E25" s="766"/>
      <c r="F25" s="766"/>
      <c r="G25" s="766"/>
      <c r="H25" s="766"/>
      <c r="I25" s="766"/>
      <c r="J25" s="766"/>
      <c r="K25" s="766"/>
      <c r="L25" s="766"/>
      <c r="M25" s="766"/>
      <c r="N25" s="766"/>
      <c r="O25" s="766"/>
      <c r="P25" s="766"/>
      <c r="Q25" s="766"/>
      <c r="R25" s="767"/>
    </row>
    <row r="26" spans="1:18" ht="35.25" customHeight="1" thickTop="1" thickBot="1">
      <c r="A26" s="1"/>
      <c r="B26" s="770" t="s">
        <v>760</v>
      </c>
      <c r="C26" s="770"/>
      <c r="D26" s="770"/>
      <c r="E26" s="770"/>
      <c r="F26" s="770"/>
      <c r="G26" s="770"/>
      <c r="H26" s="770"/>
      <c r="I26" s="770"/>
      <c r="J26" s="770"/>
      <c r="K26" s="770"/>
      <c r="L26" s="770"/>
      <c r="M26" s="770"/>
      <c r="N26" s="770"/>
      <c r="O26" s="770"/>
      <c r="P26" s="770"/>
      <c r="Q26" s="770"/>
      <c r="R26" s="770"/>
    </row>
    <row r="27" spans="1:18" ht="70.5" customHeight="1" thickTop="1" thickBot="1">
      <c r="A27" s="1"/>
      <c r="B27" s="765"/>
      <c r="C27" s="766"/>
      <c r="D27" s="766"/>
      <c r="E27" s="766"/>
      <c r="F27" s="766"/>
      <c r="G27" s="766"/>
      <c r="H27" s="766"/>
      <c r="I27" s="766"/>
      <c r="J27" s="766"/>
      <c r="K27" s="766"/>
      <c r="L27" s="766"/>
      <c r="M27" s="766"/>
      <c r="N27" s="766"/>
      <c r="O27" s="766"/>
      <c r="P27" s="766"/>
      <c r="Q27" s="766"/>
      <c r="R27" s="767"/>
    </row>
    <row r="28" spans="1:18" ht="22.95" customHeight="1" thickTop="1" thickBot="1">
      <c r="A28" s="1"/>
      <c r="B28" s="15" t="s">
        <v>697</v>
      </c>
      <c r="C28" s="1"/>
      <c r="D28" s="1"/>
      <c r="E28" s="1"/>
      <c r="F28" s="1"/>
      <c r="G28" s="1"/>
      <c r="H28" s="1"/>
      <c r="I28" s="1"/>
      <c r="J28" s="1"/>
      <c r="K28" s="1"/>
      <c r="L28" s="1"/>
      <c r="M28" s="1"/>
      <c r="N28" s="1"/>
      <c r="O28" s="1"/>
      <c r="P28" s="1"/>
      <c r="Q28" s="1"/>
    </row>
    <row r="29" spans="1:18" ht="65.25" customHeight="1" thickTop="1" thickBot="1">
      <c r="A29" s="1"/>
      <c r="B29" s="765"/>
      <c r="C29" s="766"/>
      <c r="D29" s="766"/>
      <c r="E29" s="766"/>
      <c r="F29" s="766"/>
      <c r="G29" s="766"/>
      <c r="H29" s="766"/>
      <c r="I29" s="766"/>
      <c r="J29" s="766"/>
      <c r="K29" s="766"/>
      <c r="L29" s="766"/>
      <c r="M29" s="766"/>
      <c r="N29" s="766"/>
      <c r="O29" s="766"/>
      <c r="P29" s="766"/>
      <c r="Q29" s="766"/>
      <c r="R29" s="767"/>
    </row>
    <row r="30" spans="1:18" ht="13.2" thickTop="1"/>
    <row r="31" spans="1:18">
      <c r="A31" s="78"/>
      <c r="B31" s="78"/>
      <c r="C31" s="78"/>
      <c r="D31" s="78"/>
    </row>
  </sheetData>
  <sheetProtection algorithmName="SHA-512" hashValue="kJqqfoUhkss6sqlVXEfv8f7b1H6zQXtqlwiSBjDR6GOJUpQFUQXOc5wLbJKkwEmHSrwdGal2qPJMisWTYWLZfQ==" saltValue="TpaNGtHZIPzR26LxMOWJww==" spinCount="100000" sheet="1" selectLockedCells="1"/>
  <mergeCells count="26">
    <mergeCell ref="K3:L3"/>
    <mergeCell ref="B29:R29"/>
    <mergeCell ref="B27:R27"/>
    <mergeCell ref="B25:R25"/>
    <mergeCell ref="B6:E6"/>
    <mergeCell ref="B8:E8"/>
    <mergeCell ref="B7:E7"/>
    <mergeCell ref="E17:R17"/>
    <mergeCell ref="E16:R16"/>
    <mergeCell ref="E20:R20"/>
    <mergeCell ref="B14:Q14"/>
    <mergeCell ref="B26:R26"/>
    <mergeCell ref="E19:R19"/>
    <mergeCell ref="B5:E5"/>
    <mergeCell ref="F5:Q5"/>
    <mergeCell ref="F6:Q6"/>
    <mergeCell ref="F7:K7"/>
    <mergeCell ref="O7:Q7"/>
    <mergeCell ref="B22:J22"/>
    <mergeCell ref="O8:Q8"/>
    <mergeCell ref="F8:M8"/>
    <mergeCell ref="E18:R18"/>
    <mergeCell ref="E15:R15"/>
    <mergeCell ref="O9:Q9"/>
    <mergeCell ref="P11:Q11"/>
    <mergeCell ref="K22:L22"/>
  </mergeCells>
  <dataValidations disablePrompts="1" count="1">
    <dataValidation type="list" errorStyle="warning" showInputMessage="1" showErrorMessage="1" errorTitle="SmartDox" error="The value you entered for the dropdown is not valid." sqref="M7" xr:uid="{061841AC-9F48-4735-8BD7-A903DFEE63D2}">
      <formula1>SD_D_PL_State_Name</formula1>
    </dataValidation>
  </dataValidations>
  <printOptions horizontalCentered="1" verticalCentered="1"/>
  <pageMargins left="0.45" right="0.44" top="0" bottom="0.75" header="0" footer="0.5"/>
  <pageSetup scale="93" orientation="portrait" r:id="rId1"/>
  <headerFooter differentFirst="1" scaleWithDoc="0">
    <oddFooter>&amp;L&amp;"Arial Narrow,Italic"Housing Development Application&amp;C&amp;G&amp;R&amp;"Arial Narrow,Regular"&amp;A</oddFooter>
    <firstFooter>&amp;L&amp;"Arial Narrow,Italic"Housing Development Application&amp;C&amp;G&amp;R&amp;"Arial Narrow,Regular"&amp;A</first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5906" r:id="rId5" name="Check Box 82">
              <controlPr defaultSize="0" autoFill="0" autoLine="0" autoPict="0" altText="Placed in Service">
                <anchor moveWithCells="1">
                  <from>
                    <xdr:col>2</xdr:col>
                    <xdr:colOff>68580</xdr:colOff>
                    <xdr:row>15</xdr:row>
                    <xdr:rowOff>99060</xdr:rowOff>
                  </from>
                  <to>
                    <xdr:col>3</xdr:col>
                    <xdr:colOff>60960</xdr:colOff>
                    <xdr:row>16</xdr:row>
                    <xdr:rowOff>22860</xdr:rowOff>
                  </to>
                </anchor>
              </controlPr>
            </control>
          </mc:Choice>
        </mc:AlternateContent>
        <mc:AlternateContent xmlns:mc="http://schemas.openxmlformats.org/markup-compatibility/2006">
          <mc:Choice Requires="x14">
            <control shapeId="205908" r:id="rId6" name="Check Box 84">
              <controlPr defaultSize="0" autoFill="0" autoLine="0" autoPict="0" altText="Placed in Service">
                <anchor moveWithCells="1">
                  <from>
                    <xdr:col>2</xdr:col>
                    <xdr:colOff>68580</xdr:colOff>
                    <xdr:row>16</xdr:row>
                    <xdr:rowOff>60960</xdr:rowOff>
                  </from>
                  <to>
                    <xdr:col>3</xdr:col>
                    <xdr:colOff>76200</xdr:colOff>
                    <xdr:row>17</xdr:row>
                    <xdr:rowOff>60960</xdr:rowOff>
                  </to>
                </anchor>
              </controlPr>
            </control>
          </mc:Choice>
        </mc:AlternateContent>
        <mc:AlternateContent xmlns:mc="http://schemas.openxmlformats.org/markup-compatibility/2006">
          <mc:Choice Requires="x14">
            <control shapeId="205909" r:id="rId7" name="Check Box 85">
              <controlPr defaultSize="0" autoFill="0" autoLine="0" autoPict="0" altText="Placed in Service">
                <anchor moveWithCells="1">
                  <from>
                    <xdr:col>2</xdr:col>
                    <xdr:colOff>68580</xdr:colOff>
                    <xdr:row>17</xdr:row>
                    <xdr:rowOff>30480</xdr:rowOff>
                  </from>
                  <to>
                    <xdr:col>3</xdr:col>
                    <xdr:colOff>99060</xdr:colOff>
                    <xdr:row>18</xdr:row>
                    <xdr:rowOff>76200</xdr:rowOff>
                  </to>
                </anchor>
              </controlPr>
            </control>
          </mc:Choice>
        </mc:AlternateContent>
        <mc:AlternateContent xmlns:mc="http://schemas.openxmlformats.org/markup-compatibility/2006">
          <mc:Choice Requires="x14">
            <control shapeId="205942" r:id="rId8" name="Check Box 118">
              <controlPr defaultSize="0" autoFill="0" autoLine="0" autoPict="0">
                <anchor moveWithCells="1">
                  <from>
                    <xdr:col>12</xdr:col>
                    <xdr:colOff>365760</xdr:colOff>
                    <xdr:row>10</xdr:row>
                    <xdr:rowOff>38100</xdr:rowOff>
                  </from>
                  <to>
                    <xdr:col>13</xdr:col>
                    <xdr:colOff>251460</xdr:colOff>
                    <xdr:row>11</xdr:row>
                    <xdr:rowOff>22860</xdr:rowOff>
                  </to>
                </anchor>
              </controlPr>
            </control>
          </mc:Choice>
        </mc:AlternateContent>
        <mc:AlternateContent xmlns:mc="http://schemas.openxmlformats.org/markup-compatibility/2006">
          <mc:Choice Requires="x14">
            <control shapeId="205943" r:id="rId9" name="Check Box 119">
              <controlPr defaultSize="0" autoFill="0" autoLine="0" autoPict="0">
                <anchor moveWithCells="1">
                  <from>
                    <xdr:col>13</xdr:col>
                    <xdr:colOff>419100</xdr:colOff>
                    <xdr:row>10</xdr:row>
                    <xdr:rowOff>38100</xdr:rowOff>
                  </from>
                  <to>
                    <xdr:col>14</xdr:col>
                    <xdr:colOff>213360</xdr:colOff>
                    <xdr:row>11</xdr:row>
                    <xdr:rowOff>30480</xdr:rowOff>
                  </to>
                </anchor>
              </controlPr>
            </control>
          </mc:Choice>
        </mc:AlternateContent>
        <mc:AlternateContent xmlns:mc="http://schemas.openxmlformats.org/markup-compatibility/2006">
          <mc:Choice Requires="x14">
            <control shapeId="205953" r:id="rId10" name="Check Box 129">
              <controlPr defaultSize="0" autoFill="0" autoLine="0" autoPict="0">
                <anchor moveWithCells="1">
                  <from>
                    <xdr:col>15</xdr:col>
                    <xdr:colOff>144780</xdr:colOff>
                    <xdr:row>11</xdr:row>
                    <xdr:rowOff>38100</xdr:rowOff>
                  </from>
                  <to>
                    <xdr:col>16</xdr:col>
                    <xdr:colOff>274320</xdr:colOff>
                    <xdr:row>12</xdr:row>
                    <xdr:rowOff>22860</xdr:rowOff>
                  </to>
                </anchor>
              </controlPr>
            </control>
          </mc:Choice>
        </mc:AlternateContent>
        <mc:AlternateContent xmlns:mc="http://schemas.openxmlformats.org/markup-compatibility/2006">
          <mc:Choice Requires="x14">
            <control shapeId="205954" r:id="rId11" name="Check Box 130">
              <controlPr defaultSize="0" autoFill="0" autoLine="0" autoPict="0">
                <anchor moveWithCells="1">
                  <from>
                    <xdr:col>17</xdr:col>
                    <xdr:colOff>7620</xdr:colOff>
                    <xdr:row>11</xdr:row>
                    <xdr:rowOff>38100</xdr:rowOff>
                  </from>
                  <to>
                    <xdr:col>17</xdr:col>
                    <xdr:colOff>327660</xdr:colOff>
                    <xdr:row>12</xdr:row>
                    <xdr:rowOff>30480</xdr:rowOff>
                  </to>
                </anchor>
              </controlPr>
            </control>
          </mc:Choice>
        </mc:AlternateContent>
        <mc:AlternateContent xmlns:mc="http://schemas.openxmlformats.org/markup-compatibility/2006">
          <mc:Choice Requires="x14">
            <control shapeId="205955" r:id="rId12" name="Check Box 131">
              <controlPr defaultSize="0" autoFill="0" autoLine="0" autoPict="0">
                <anchor moveWithCells="1">
                  <from>
                    <xdr:col>7</xdr:col>
                    <xdr:colOff>251460</xdr:colOff>
                    <xdr:row>2</xdr:row>
                    <xdr:rowOff>68580</xdr:rowOff>
                  </from>
                  <to>
                    <xdr:col>8</xdr:col>
                    <xdr:colOff>213360</xdr:colOff>
                    <xdr:row>3</xdr:row>
                    <xdr:rowOff>30480</xdr:rowOff>
                  </to>
                </anchor>
              </controlPr>
            </control>
          </mc:Choice>
        </mc:AlternateContent>
        <mc:AlternateContent xmlns:mc="http://schemas.openxmlformats.org/markup-compatibility/2006">
          <mc:Choice Requires="x14">
            <control shapeId="205956" r:id="rId13" name="Check Box 132">
              <controlPr defaultSize="0" autoFill="0" autoLine="0" autoPict="0">
                <anchor moveWithCells="1">
                  <from>
                    <xdr:col>9</xdr:col>
                    <xdr:colOff>198120</xdr:colOff>
                    <xdr:row>2</xdr:row>
                    <xdr:rowOff>68580</xdr:rowOff>
                  </from>
                  <to>
                    <xdr:col>11</xdr:col>
                    <xdr:colOff>76200</xdr:colOff>
                    <xdr:row>3</xdr:row>
                    <xdr:rowOff>30480</xdr:rowOff>
                  </to>
                </anchor>
              </controlPr>
            </control>
          </mc:Choice>
        </mc:AlternateContent>
        <mc:AlternateContent xmlns:mc="http://schemas.openxmlformats.org/markup-compatibility/2006">
          <mc:Choice Requires="x14">
            <control shapeId="205957" r:id="rId14" name="Check Box 133">
              <controlPr defaultSize="0" autoFill="0" autoLine="0" autoPict="0">
                <anchor moveWithCells="1">
                  <from>
                    <xdr:col>10</xdr:col>
                    <xdr:colOff>0</xdr:colOff>
                    <xdr:row>0</xdr:row>
                    <xdr:rowOff>198120</xdr:rowOff>
                  </from>
                  <to>
                    <xdr:col>11</xdr:col>
                    <xdr:colOff>76200</xdr:colOff>
                    <xdr:row>1</xdr:row>
                    <xdr:rowOff>22860</xdr:rowOff>
                  </to>
                </anchor>
              </controlPr>
            </control>
          </mc:Choice>
        </mc:AlternateContent>
        <mc:AlternateContent xmlns:mc="http://schemas.openxmlformats.org/markup-compatibility/2006">
          <mc:Choice Requires="x14">
            <control shapeId="205969" r:id="rId15" name="Check Box 145">
              <controlPr defaultSize="0" autoFill="0" autoLine="0" autoPict="0" altText="Placed in Service">
                <anchor moveWithCells="1">
                  <from>
                    <xdr:col>2</xdr:col>
                    <xdr:colOff>68580</xdr:colOff>
                    <xdr:row>14</xdr:row>
                    <xdr:rowOff>99060</xdr:rowOff>
                  </from>
                  <to>
                    <xdr:col>3</xdr:col>
                    <xdr:colOff>60960</xdr:colOff>
                    <xdr:row>15</xdr:row>
                    <xdr:rowOff>22860</xdr:rowOff>
                  </to>
                </anchor>
              </controlPr>
            </control>
          </mc:Choice>
        </mc:AlternateContent>
        <mc:AlternateContent xmlns:mc="http://schemas.openxmlformats.org/markup-compatibility/2006">
          <mc:Choice Requires="x14">
            <control shapeId="205971" r:id="rId16" name="SD_A_100">
              <controlPr defaultSize="0" autoFill="0" autoLine="0" autoPict="0">
                <anchor moveWithCells="1">
                  <from>
                    <xdr:col>2</xdr:col>
                    <xdr:colOff>68580</xdr:colOff>
                    <xdr:row>18</xdr:row>
                    <xdr:rowOff>60960</xdr:rowOff>
                  </from>
                  <to>
                    <xdr:col>3</xdr:col>
                    <xdr:colOff>106680</xdr:colOff>
                    <xdr:row>19</xdr:row>
                    <xdr:rowOff>22860</xdr:rowOff>
                  </to>
                </anchor>
              </controlPr>
            </control>
          </mc:Choice>
        </mc:AlternateContent>
        <mc:AlternateContent xmlns:mc="http://schemas.openxmlformats.org/markup-compatibility/2006">
          <mc:Choice Requires="x14">
            <control shapeId="205973" r:id="rId17" name="Check Box 149">
              <controlPr defaultSize="0" autoFill="0" autoLine="0" autoPict="0" altText="Placed in Service">
                <anchor moveWithCells="1">
                  <from>
                    <xdr:col>2</xdr:col>
                    <xdr:colOff>68580</xdr:colOff>
                    <xdr:row>19</xdr:row>
                    <xdr:rowOff>99060</xdr:rowOff>
                  </from>
                  <to>
                    <xdr:col>3</xdr:col>
                    <xdr:colOff>60960</xdr:colOff>
                    <xdr:row>19</xdr:row>
                    <xdr:rowOff>251460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3832f508-0ed0-4804-a1b5-eb9b1703ddc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57E4D83359AC24298B5ED8A6FB9F520" ma:contentTypeVersion="9" ma:contentTypeDescription="Create a new document." ma:contentTypeScope="" ma:versionID="c76320e27fe12d05ce9c76a0ad9d040f">
  <xsd:schema xmlns:xsd="http://www.w3.org/2001/XMLSchema" xmlns:xs="http://www.w3.org/2001/XMLSchema" xmlns:p="http://schemas.microsoft.com/office/2006/metadata/properties" xmlns:ns3="3832f508-0ed0-4804-a1b5-eb9b1703ddc6" xmlns:ns4="e54d07bb-e113-4005-8384-d8062e3d87e6" targetNamespace="http://schemas.microsoft.com/office/2006/metadata/properties" ma:root="true" ma:fieldsID="57b62a3a8834148c5f7e47a50f58cd69" ns3:_="" ns4:_="">
    <xsd:import namespace="3832f508-0ed0-4804-a1b5-eb9b1703ddc6"/>
    <xsd:import namespace="e54d07bb-e113-4005-8384-d8062e3d87e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32f508-0ed0-4804-a1b5-eb9b1703dd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4d07bb-e113-4005-8384-d8062e3d87e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AC89EA-9720-42A2-9456-E1EE59CE3AB4}">
  <ds:schemaRefs>
    <ds:schemaRef ds:uri="http://schemas.microsoft.com/sharepoint/v3/contenttype/forms"/>
  </ds:schemaRefs>
</ds:datastoreItem>
</file>

<file path=customXml/itemProps2.xml><?xml version="1.0" encoding="utf-8"?>
<ds:datastoreItem xmlns:ds="http://schemas.openxmlformats.org/officeDocument/2006/customXml" ds:itemID="{7C907B6A-A52B-43A0-BCAD-BBA0C98343EB}">
  <ds:schemaRefs>
    <ds:schemaRef ds:uri="e54d07bb-e113-4005-8384-d8062e3d87e6"/>
    <ds:schemaRef ds:uri="http://schemas.microsoft.com/office/infopath/2007/PartnerControls"/>
    <ds:schemaRef ds:uri="http://schemas.openxmlformats.org/package/2006/metadata/core-properties"/>
    <ds:schemaRef ds:uri="http://purl.org/dc/dcmitype/"/>
    <ds:schemaRef ds:uri="http://schemas.microsoft.com/office/2006/documentManagement/types"/>
    <ds:schemaRef ds:uri="http://purl.org/dc/terms/"/>
    <ds:schemaRef ds:uri="3832f508-0ed0-4804-a1b5-eb9b1703ddc6"/>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BF5CB943-8DE4-4BFA-A4F2-0C888CAF63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32f508-0ed0-4804-a1b5-eb9b1703ddc6"/>
    <ds:schemaRef ds:uri="e54d07bb-e113-4005-8384-d8062e3d87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Dropdown</vt:lpstr>
      <vt:lpstr>Dropdowns</vt:lpstr>
      <vt:lpstr>Introduction</vt:lpstr>
      <vt:lpstr>Preliminary</vt:lpstr>
      <vt:lpstr>Preliminary - Team</vt:lpstr>
      <vt:lpstr>Preliminary - Site</vt:lpstr>
      <vt:lpstr>Preliminary - Building Type</vt:lpstr>
      <vt:lpstr>Nonprofit</vt:lpstr>
      <vt:lpstr>Set-Aside &amp; Syndicator</vt:lpstr>
      <vt:lpstr>Unit Summary</vt:lpstr>
      <vt:lpstr>Development Budget 1</vt:lpstr>
      <vt:lpstr>Development Budget 2</vt:lpstr>
      <vt:lpstr>Utility</vt:lpstr>
      <vt:lpstr>Operating Expenses</vt:lpstr>
      <vt:lpstr>Source of Funds</vt:lpstr>
      <vt:lpstr>Cash Flow</vt:lpstr>
      <vt:lpstr>Development Schedule</vt:lpstr>
      <vt:lpstr>HOME &amp; NHTF</vt:lpstr>
      <vt:lpstr>Pro Forma</vt:lpstr>
      <vt:lpstr>'Cash Flow'!Print_Area</vt:lpstr>
      <vt:lpstr>'Development Budget 1'!Print_Area</vt:lpstr>
      <vt:lpstr>'Development Budget 2'!Print_Area</vt:lpstr>
      <vt:lpstr>'Development Schedule'!Print_Area</vt:lpstr>
      <vt:lpstr>'HOME &amp; NHTF'!Print_Area</vt:lpstr>
      <vt:lpstr>Nonprofit!Print_Area</vt:lpstr>
      <vt:lpstr>Preliminary!Print_Area</vt:lpstr>
      <vt:lpstr>'Preliminary - Building Type'!Print_Area</vt:lpstr>
      <vt:lpstr>'Preliminary - Site'!Print_Area</vt:lpstr>
      <vt:lpstr>'Preliminary - Team'!Print_Area</vt:lpstr>
      <vt:lpstr>'Source of Funds'!Print_Area</vt:lpstr>
      <vt:lpstr>'Unit Summary'!Print_Area</vt:lpstr>
      <vt:lpstr>Utility!Print_Area</vt:lpstr>
      <vt:lpstr>'Unit Summary'!Print_Titles</vt:lpstr>
      <vt:lpstr>Utility!Text169</vt:lpstr>
      <vt:lpstr>Utility!Text87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Encinias</dc:creator>
  <cp:lastModifiedBy>Haley E. Hishmeh</cp:lastModifiedBy>
  <cp:lastPrinted>2022-10-05T20:26:29Z</cp:lastPrinted>
  <dcterms:created xsi:type="dcterms:W3CDTF">1998-12-15T23:24:32Z</dcterms:created>
  <dcterms:modified xsi:type="dcterms:W3CDTF">2023-12-08T18:25:41Z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chemaType">
    <vt:lpwstr>Tax Credit Deal</vt:lpwstr>
  </property>
  <property fmtid="{D5CDD505-2E9C-101B-9397-08002B2CF9AE}" pid="3" name="ProcoremFolder">
    <vt:lpwstr>1256_14924_108947</vt:lpwstr>
  </property>
  <property fmtid="{D5CDD505-2E9C-101B-9397-08002B2CF9AE}" pid="4" name="ContentTypeId">
    <vt:lpwstr>0x010100D57E4D83359AC24298B5ED8A6FB9F520</vt:lpwstr>
  </property>
  <property fmtid="{D5CDD505-2E9C-101B-9397-08002B2CF9AE}" pid="5" name="BeforeSendVBAMethod">
    <vt:lpwstr/>
  </property>
  <property fmtid="{D5CDD505-2E9C-101B-9397-08002B2CF9AE}" pid="6" name="SmartDoxTemplateName">
    <vt:lpwstr/>
  </property>
  <property fmtid="{D5CDD505-2E9C-101B-9397-08002B2CF9AE}" pid="7" name="AfterGetVBAMethod">
    <vt:lpwstr/>
  </property>
  <property fmtid="{D5CDD505-2E9C-101B-9397-08002B2CF9AE}" pid="8" name="BeforeGetVBAMethod">
    <vt:lpwstr/>
  </property>
  <property fmtid="{D5CDD505-2E9C-101B-9397-08002B2CF9AE}" pid="9" name="AfterSendVBAMethod">
    <vt:lpwstr/>
  </property>
</Properties>
</file>