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toragesrv\folder redirection\jjc7236\My Documents\"/>
    </mc:Choice>
  </mc:AlternateContent>
  <xr:revisionPtr revIDLastSave="0" documentId="13_ncr:1_{30532871-66FD-4636-8AC2-B1FB8AA12274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Recommendation" sheetId="1" r:id="rId1"/>
    <sheet name="2019 with detail" sheetId="5" r:id="rId2"/>
  </sheets>
  <definedNames>
    <definedName name="_xlnm.Print_Titles" localSheetId="0">Recommendation!$1:$2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84" i="1" l="1"/>
  <c r="Z84" i="1"/>
  <c r="AE83" i="1"/>
  <c r="AC83" i="1"/>
  <c r="AD83" i="1"/>
  <c r="AB83" i="1"/>
  <c r="W84" i="1"/>
  <c r="X84" i="1"/>
  <c r="W83" i="1"/>
  <c r="X83" i="1"/>
  <c r="V84" i="1"/>
  <c r="V83" i="1"/>
  <c r="U84" i="1"/>
  <c r="U83" i="1"/>
  <c r="S84" i="1"/>
  <c r="T84" i="1"/>
  <c r="S83" i="1"/>
  <c r="T83" i="1"/>
  <c r="R84" i="1"/>
  <c r="R83" i="1"/>
  <c r="Q84" i="1"/>
  <c r="Q83" i="1"/>
  <c r="P84" i="1"/>
  <c r="P83" i="1"/>
  <c r="N83" i="1"/>
  <c r="N84" i="1"/>
  <c r="H84" i="1" l="1"/>
  <c r="L75" i="1" l="1"/>
  <c r="L73" i="1"/>
  <c r="L63" i="1"/>
  <c r="L62" i="1"/>
  <c r="T44" i="1"/>
  <c r="P44" i="1"/>
  <c r="L20" i="1"/>
  <c r="AA9" i="1" l="1"/>
  <c r="AA34" i="1"/>
  <c r="AA36" i="1"/>
  <c r="AA11" i="1"/>
  <c r="AB11" i="1"/>
  <c r="AB36" i="1"/>
  <c r="AC36" i="1" s="1"/>
  <c r="AD36" i="1" s="1"/>
  <c r="AA46" i="1"/>
  <c r="AA56" i="1"/>
  <c r="AA53" i="1"/>
  <c r="L83" i="1"/>
  <c r="H83" i="1"/>
  <c r="AB5" i="1"/>
  <c r="AB82" i="1"/>
  <c r="AB79" i="1"/>
  <c r="AB76" i="1"/>
  <c r="AB71" i="1"/>
  <c r="AB67" i="1"/>
  <c r="AB64" i="1"/>
  <c r="AB60" i="1"/>
  <c r="AB56" i="1"/>
  <c r="AB45" i="1"/>
  <c r="AB42" i="1"/>
  <c r="AB39" i="1"/>
  <c r="AB33" i="1"/>
  <c r="AB30" i="1"/>
  <c r="AB26" i="1"/>
  <c r="AB17" i="1"/>
  <c r="AB14" i="1"/>
  <c r="AB8" i="1"/>
  <c r="AB22" i="1"/>
  <c r="AC22" i="1" s="1"/>
  <c r="AD22" i="1" s="1"/>
  <c r="AB84" i="1" l="1"/>
  <c r="AC11" i="1"/>
  <c r="AD11" i="1" s="1"/>
  <c r="AE11" i="1" s="1"/>
  <c r="AA52" i="1"/>
  <c r="AB52" i="1"/>
  <c r="AC52" i="1" s="1"/>
  <c r="AD52" i="1" s="1"/>
  <c r="AE52" i="1" s="1"/>
  <c r="AE36" i="1"/>
  <c r="AA39" i="1"/>
  <c r="AA82" i="1"/>
  <c r="AA79" i="1"/>
  <c r="AA76" i="1"/>
  <c r="AA71" i="1"/>
  <c r="AA67" i="1"/>
  <c r="AA64" i="1"/>
  <c r="AA60" i="1"/>
  <c r="AA45" i="1"/>
  <c r="AA42" i="1"/>
  <c r="AA33" i="1"/>
  <c r="AA30" i="1"/>
  <c r="AA26" i="1"/>
  <c r="AA22" i="1"/>
  <c r="AA17" i="1"/>
  <c r="AA14" i="1"/>
  <c r="AA8" i="1"/>
  <c r="AA5" i="1"/>
  <c r="AA84" i="1" s="1"/>
  <c r="AA80" i="1" l="1"/>
  <c r="AA77" i="1"/>
  <c r="AA72" i="1"/>
  <c r="AA68" i="1"/>
  <c r="AA65" i="1"/>
  <c r="AA61" i="1"/>
  <c r="AA57" i="1"/>
  <c r="AA43" i="1"/>
  <c r="AA40" i="1"/>
  <c r="AA37" i="1"/>
  <c r="AA31" i="1"/>
  <c r="AA27" i="1"/>
  <c r="AA23" i="1"/>
  <c r="AA18" i="1"/>
  <c r="AA15" i="1"/>
  <c r="AA12" i="1"/>
  <c r="AA6" i="1"/>
  <c r="AA3" i="1"/>
  <c r="Y3" i="1"/>
  <c r="M84" i="1"/>
  <c r="M83" i="1"/>
  <c r="J84" i="1"/>
  <c r="J83" i="1"/>
  <c r="I83" i="1"/>
  <c r="L84" i="1"/>
  <c r="I84" i="1"/>
  <c r="F84" i="1"/>
  <c r="F83" i="1"/>
  <c r="E84" i="1"/>
  <c r="E83" i="1"/>
  <c r="AA83" i="1" l="1"/>
  <c r="G84" i="1" l="1"/>
  <c r="G83" i="1"/>
  <c r="O84" i="1"/>
  <c r="O83" i="1"/>
  <c r="K84" i="1"/>
  <c r="K83" i="1"/>
  <c r="AC14" i="1" l="1"/>
  <c r="AD14" i="1" s="1"/>
  <c r="AE14" i="1" s="1"/>
  <c r="AC76" i="1" l="1"/>
  <c r="AD76" i="1" s="1"/>
  <c r="AE76" i="1" s="1"/>
  <c r="Z80" i="1"/>
  <c r="Y6" i="1"/>
  <c r="Y43" i="1"/>
  <c r="Y15" i="1"/>
  <c r="Y18" i="1"/>
  <c r="Y23" i="1"/>
  <c r="Y37" i="1"/>
  <c r="Y40" i="1"/>
  <c r="Y53" i="1"/>
  <c r="Y57" i="1"/>
  <c r="Y61" i="1"/>
  <c r="Y65" i="1"/>
  <c r="Y68" i="1"/>
  <c r="Y72" i="1"/>
  <c r="Y77" i="1"/>
  <c r="AC33" i="1"/>
  <c r="AD33" i="1" s="1"/>
  <c r="AC26" i="1"/>
  <c r="AD26" i="1" s="1"/>
  <c r="AE26" i="1" s="1"/>
  <c r="AB89" i="1"/>
  <c r="AC67" i="1"/>
  <c r="AD67" i="1" s="1"/>
  <c r="Z65" i="1"/>
  <c r="Z68" i="1"/>
  <c r="Z15" i="1"/>
  <c r="Z43" i="1"/>
  <c r="Z3" i="1"/>
  <c r="AC17" i="1"/>
  <c r="AD17" i="1" s="1"/>
  <c r="AC45" i="1"/>
  <c r="AD45" i="1" s="1"/>
  <c r="AE45" i="1" s="1"/>
  <c r="Z23" i="1"/>
  <c r="AC71" i="1"/>
  <c r="AD71" i="1" s="1"/>
  <c r="AE71" i="1" s="1"/>
  <c r="AC60" i="1"/>
  <c r="AD60" i="1" s="1"/>
  <c r="AE60" i="1" s="1"/>
  <c r="AC79" i="1"/>
  <c r="AD79" i="1" s="1"/>
  <c r="AE79" i="1" s="1"/>
  <c r="AC64" i="1"/>
  <c r="AD64" i="1" s="1"/>
  <c r="AE64" i="1" s="1"/>
  <c r="AC56" i="1"/>
  <c r="AD56" i="1" s="1"/>
  <c r="AC42" i="1"/>
  <c r="AD42" i="1" s="1"/>
  <c r="AE22" i="1"/>
  <c r="Z77" i="1"/>
  <c r="Z72" i="1"/>
  <c r="Z61" i="1"/>
  <c r="Z57" i="1"/>
  <c r="Z53" i="1"/>
  <c r="Z40" i="1"/>
  <c r="Z37" i="1"/>
  <c r="Z18" i="1"/>
  <c r="Z6" i="1"/>
  <c r="Y83" i="1" l="1"/>
  <c r="Z83" i="1"/>
  <c r="AC5" i="1"/>
  <c r="AC84" i="1" s="1"/>
  <c r="AE67" i="1"/>
  <c r="AC82" i="1"/>
  <c r="AD82" i="1" s="1"/>
  <c r="AE82" i="1" s="1"/>
  <c r="AE56" i="1"/>
  <c r="AE42" i="1"/>
  <c r="AC39" i="1"/>
  <c r="AD39" i="1" s="1"/>
  <c r="AE39" i="1" s="1"/>
  <c r="AE33" i="1"/>
  <c r="AC30" i="1"/>
  <c r="AD30" i="1" s="1"/>
  <c r="AE30" i="1" s="1"/>
  <c r="AE17" i="1"/>
  <c r="AC8" i="1"/>
  <c r="AD8" i="1" l="1"/>
  <c r="AE8" i="1" s="1"/>
  <c r="AD5" i="1"/>
  <c r="AD84" i="1" l="1"/>
  <c r="AE5" i="1"/>
  <c r="AE84" i="1" s="1"/>
  <c r="AE85" i="1" s="1"/>
  <c r="AE86" i="1" s="1"/>
  <c r="AE87" i="1" s="1"/>
</calcChain>
</file>

<file path=xl/sharedStrings.xml><?xml version="1.0" encoding="utf-8"?>
<sst xmlns="http://schemas.openxmlformats.org/spreadsheetml/2006/main" count="276" uniqueCount="133">
  <si>
    <t>Homeless Prevention</t>
  </si>
  <si>
    <t>Applicant</t>
  </si>
  <si>
    <t>Type*</t>
  </si>
  <si>
    <t>ADMIN
CALCULATION
HIDE COL</t>
  </si>
  <si>
    <t>TOTAL 
ALLOCATION</t>
  </si>
  <si>
    <t>DV</t>
  </si>
  <si>
    <t>Recommended</t>
  </si>
  <si>
    <t>SERV</t>
  </si>
  <si>
    <t>HMLS</t>
  </si>
  <si>
    <r>
      <t>El Dorado, City of</t>
    </r>
    <r>
      <rPr>
        <sz val="8"/>
        <rFont val="Arial"/>
        <family val="2"/>
      </rPr>
      <t xml:space="preserve"> </t>
    </r>
  </si>
  <si>
    <t>Family Life Ctr</t>
  </si>
  <si>
    <t>Ford County</t>
  </si>
  <si>
    <t>Crisis Center of Dodge City</t>
  </si>
  <si>
    <t>Harvey County</t>
  </si>
  <si>
    <t xml:space="preserve">Hutchinson, City of </t>
  </si>
  <si>
    <t>Sex Assault/DVC</t>
  </si>
  <si>
    <t xml:space="preserve">Lawrence, City of </t>
  </si>
  <si>
    <t xml:space="preserve">Leavenworth, City of </t>
  </si>
  <si>
    <t xml:space="preserve">Manhattan, City of </t>
  </si>
  <si>
    <t>Crisis Center</t>
  </si>
  <si>
    <t>Manh Emerg Shltr</t>
  </si>
  <si>
    <t xml:space="preserve">Salina, City of </t>
  </si>
  <si>
    <t>Ashby House</t>
  </si>
  <si>
    <t>Domestic Viol. Assn.</t>
  </si>
  <si>
    <t xml:space="preserve">Seward County </t>
  </si>
  <si>
    <t>Stepping Stone Shltr</t>
  </si>
  <si>
    <t>TOTAL REQUESTED</t>
  </si>
  <si>
    <t>TOTAL RECOMMENDED</t>
  </si>
  <si>
    <t>STATE ADMINISTRATION</t>
  </si>
  <si>
    <t>*Type of Shelter/Provider:</t>
  </si>
  <si>
    <t>State Admin</t>
  </si>
  <si>
    <t>DV = Domestic Violence Shelter</t>
  </si>
  <si>
    <t>TOTAL ALLOCATION</t>
  </si>
  <si>
    <t>HMLS = Homeless Shelter (Non-DV)</t>
  </si>
  <si>
    <t>SERV = Service Provider (Non-Shelter)</t>
  </si>
  <si>
    <t>TRNS = Transitional Housing</t>
  </si>
  <si>
    <t>** Entitlement City for ESG</t>
  </si>
  <si>
    <t>Street Outreach</t>
  </si>
  <si>
    <t>Shelter</t>
  </si>
  <si>
    <t>Rapid Rehousing</t>
  </si>
  <si>
    <t>HMIS</t>
  </si>
  <si>
    <t>Family Crisis Center, Inc.</t>
  </si>
  <si>
    <t>Cath Charitites of NE KS</t>
  </si>
  <si>
    <t>Program Admin</t>
  </si>
  <si>
    <t>Total</t>
  </si>
  <si>
    <t>Remaining</t>
  </si>
  <si>
    <t xml:space="preserve">Butler Homeless Initiative </t>
  </si>
  <si>
    <t>Allen County</t>
  </si>
  <si>
    <t>Hope Unlimited, Inc.</t>
  </si>
  <si>
    <t>Crawford County</t>
  </si>
  <si>
    <t>Pittsburg, City of</t>
  </si>
  <si>
    <t>Safehouse Crisis Center, Inc.</t>
  </si>
  <si>
    <t>Catholic Charities</t>
  </si>
  <si>
    <t>KHRC</t>
  </si>
  <si>
    <t>Program</t>
  </si>
  <si>
    <t>Admin</t>
  </si>
  <si>
    <t>091949268</t>
  </si>
  <si>
    <t>030662175</t>
  </si>
  <si>
    <t>087770178</t>
  </si>
  <si>
    <t>037129194</t>
  </si>
  <si>
    <t>073022857</t>
  </si>
  <si>
    <t>061608006</t>
  </si>
  <si>
    <t>097706832</t>
  </si>
  <si>
    <t>096534862</t>
  </si>
  <si>
    <t>003846235</t>
  </si>
  <si>
    <t>083123703</t>
  </si>
  <si>
    <t>DUNS</t>
  </si>
  <si>
    <t>030692461</t>
  </si>
  <si>
    <t xml:space="preserve">McPherson, City of </t>
  </si>
  <si>
    <t xml:space="preserve">Harvey Co. </t>
  </si>
  <si>
    <t>DV/SA Task Force</t>
  </si>
  <si>
    <t>McPherson Housing Coalition</t>
  </si>
  <si>
    <t>Wesley House</t>
  </si>
  <si>
    <t>Great Bend, City of</t>
  </si>
  <si>
    <t>NEK-CAP</t>
  </si>
  <si>
    <t>Willow Domestic</t>
  </si>
  <si>
    <t>Cath Charities of NE KS</t>
  </si>
  <si>
    <t>2016 Expenses</t>
  </si>
  <si>
    <t>Garden City</t>
  </si>
  <si>
    <t>Catholic Charities  SWKS</t>
  </si>
  <si>
    <t>Catholic Charities SWKS</t>
  </si>
  <si>
    <t>Program Funds</t>
  </si>
  <si>
    <t>073324220</t>
  </si>
  <si>
    <t>030608608</t>
  </si>
  <si>
    <t>087414256</t>
  </si>
  <si>
    <t xml:space="preserve">City of Atchison </t>
  </si>
  <si>
    <t xml:space="preserve"> </t>
  </si>
  <si>
    <t>2018 Request</t>
  </si>
  <si>
    <t>2017 Expenses</t>
  </si>
  <si>
    <t>Compass Behavioral Health</t>
  </si>
  <si>
    <t>Jackson County</t>
  </si>
  <si>
    <t>MIDKCAP</t>
  </si>
  <si>
    <t>Family Crisis Services</t>
  </si>
  <si>
    <t>059745927</t>
  </si>
  <si>
    <t>046072934</t>
  </si>
  <si>
    <t>2019 Request</t>
  </si>
  <si>
    <t>2018
Allocation</t>
  </si>
  <si>
    <t>2018 Allocation</t>
  </si>
  <si>
    <t>2019        Request</t>
  </si>
  <si>
    <t>2018     Request</t>
  </si>
  <si>
    <t>2019   Request</t>
  </si>
  <si>
    <t>2019    Request</t>
  </si>
  <si>
    <t>2018    Request</t>
  </si>
  <si>
    <t>2018    Allocation</t>
  </si>
  <si>
    <t xml:space="preserve">2018 Request </t>
  </si>
  <si>
    <t>Total 2018 Allocation</t>
  </si>
  <si>
    <t>Total 2018 Expenses</t>
  </si>
  <si>
    <t>2018   Allocation</t>
  </si>
  <si>
    <t>Cath Charities of Wichita</t>
  </si>
  <si>
    <t>Johnson County</t>
  </si>
  <si>
    <t>Total 2019 Request</t>
  </si>
  <si>
    <t>Total Recommended 2019 Allocation</t>
  </si>
  <si>
    <t>2019
Admin
(plugged #)</t>
  </si>
  <si>
    <t>reSTART</t>
  </si>
  <si>
    <t>SafeHome</t>
  </si>
  <si>
    <t>Hillcrest</t>
  </si>
  <si>
    <t>JOCO Mental Health</t>
  </si>
  <si>
    <t>.</t>
  </si>
  <si>
    <t>Harvest America</t>
  </si>
  <si>
    <t>SO and Shelter Total = $680,876.45</t>
  </si>
  <si>
    <t>0532923777</t>
  </si>
  <si>
    <t>MARC</t>
  </si>
  <si>
    <t>Lawrence Community Shelter</t>
  </si>
  <si>
    <t>Burt Nash</t>
  </si>
  <si>
    <t>City of Lawrence</t>
  </si>
  <si>
    <t>Central KS MHC</t>
  </si>
  <si>
    <t>Pawnee MHC</t>
  </si>
  <si>
    <t>Spring River MHC</t>
  </si>
  <si>
    <t>Wyandot MHC</t>
  </si>
  <si>
    <t>Valeo BHC</t>
  </si>
  <si>
    <t>KCSDV</t>
  </si>
  <si>
    <t>Total Allocation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</si>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</sst>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1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0" applyNumberFormat="0" applyFill="0" applyAlignment="0" applyProtection="0"/>
    <xf numFmtId="0" fontId="12" fillId="0" borderId="61" applyNumberFormat="0" applyFill="0" applyAlignment="0" applyProtection="0"/>
    <xf numFmtId="0" fontId="13" fillId="0" borderId="62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3" applyNumberFormat="0" applyAlignment="0" applyProtection="0"/>
    <xf numFmtId="0" fontId="18" fillId="9" borderId="64" applyNumberFormat="0" applyAlignment="0" applyProtection="0"/>
    <xf numFmtId="0" fontId="19" fillId="9" borderId="63" applyNumberFormat="0" applyAlignment="0" applyProtection="0"/>
    <xf numFmtId="0" fontId="20" fillId="0" borderId="65" applyNumberFormat="0" applyFill="0" applyAlignment="0" applyProtection="0"/>
    <xf numFmtId="0" fontId="21" fillId="10" borderId="66" applyNumberFormat="0" applyAlignment="0" applyProtection="0"/>
    <xf numFmtId="0" fontId="22" fillId="0" borderId="0" applyNumberFormat="0" applyFill="0" applyBorder="0" applyAlignment="0" applyProtection="0"/>
    <xf numFmtId="0" fontId="1" fillId="11" borderId="67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68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44" fontId="1" fillId="0" borderId="0" applyFont="0" applyFill="0" applyBorder="0" applyAlignment="0" applyProtection="0"/>
  </cellStyleXfs>
  <cellXfs count="505">
    <xf numFmtId="0" fontId="0" fillId="0" borderId="0" xfId="0"/>
    <xf numFmtId="0" fontId="2" fillId="0" borderId="1" xfId="0" applyFont="1" applyBorder="1"/>
    <xf numFmtId="0" fontId="0" fillId="0" borderId="2" xfId="0" applyBorder="1" applyAlignment="1"/>
    <xf numFmtId="0" fontId="2" fillId="0" borderId="3" xfId="0" applyFont="1" applyBorder="1"/>
    <xf numFmtId="0" fontId="3" fillId="0" borderId="4" xfId="0" applyFont="1" applyBorder="1" applyAlignment="1"/>
    <xf numFmtId="0" fontId="3" fillId="0" borderId="2" xfId="0" applyFont="1" applyBorder="1" applyAlignment="1"/>
    <xf numFmtId="0" fontId="3" fillId="2" borderId="3" xfId="0" applyFont="1" applyFill="1" applyBorder="1" applyAlignment="1"/>
    <xf numFmtId="0" fontId="3" fillId="3" borderId="4" xfId="0" applyFont="1" applyFill="1" applyBorder="1" applyAlignment="1"/>
    <xf numFmtId="0" fontId="3" fillId="0" borderId="1" xfId="0" applyFont="1" applyBorder="1" applyAlignment="1"/>
    <xf numFmtId="43" fontId="3" fillId="0" borderId="2" xfId="1" applyFont="1" applyBorder="1" applyAlignment="1"/>
    <xf numFmtId="0" fontId="2" fillId="0" borderId="0" xfId="0" applyFont="1"/>
    <xf numFmtId="0" fontId="5" fillId="0" borderId="5" xfId="0" applyFont="1" applyBorder="1" applyAlignment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43" fontId="6" fillId="0" borderId="7" xfId="1" applyFont="1" applyBorder="1" applyAlignment="1">
      <alignment horizontal="center" wrapText="1"/>
    </xf>
    <xf numFmtId="43" fontId="5" fillId="0" borderId="10" xfId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 applyBorder="1"/>
    <xf numFmtId="0" fontId="5" fillId="0" borderId="31" xfId="0" applyFont="1" applyFill="1" applyBorder="1"/>
    <xf numFmtId="0" fontId="5" fillId="0" borderId="11" xfId="0" applyFont="1" applyFill="1" applyBorder="1"/>
    <xf numFmtId="0" fontId="5" fillId="0" borderId="0" xfId="0" applyFont="1" applyBorder="1"/>
    <xf numFmtId="43" fontId="5" fillId="0" borderId="0" xfId="1" applyFont="1"/>
    <xf numFmtId="43" fontId="5" fillId="0" borderId="0" xfId="1" applyFont="1" applyBorder="1"/>
    <xf numFmtId="0" fontId="5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43" fontId="3" fillId="0" borderId="3" xfId="1" applyFont="1" applyBorder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165" fontId="5" fillId="0" borderId="0" xfId="0" applyNumberFormat="1" applyFont="1" applyFill="1" applyBorder="1"/>
    <xf numFmtId="165" fontId="5" fillId="0" borderId="0" xfId="1" applyNumberFormat="1" applyFont="1" applyFill="1" applyBorder="1"/>
    <xf numFmtId="165" fontId="5" fillId="0" borderId="0" xfId="0" applyNumberFormat="1" applyFont="1"/>
    <xf numFmtId="165" fontId="0" fillId="0" borderId="0" xfId="0" applyNumberFormat="1" applyFill="1" applyBorder="1"/>
    <xf numFmtId="165" fontId="0" fillId="0" borderId="0" xfId="0" applyNumberFormat="1"/>
    <xf numFmtId="165" fontId="5" fillId="0" borderId="0" xfId="1" applyNumberFormat="1" applyFont="1"/>
    <xf numFmtId="165" fontId="5" fillId="0" borderId="0" xfId="1" applyNumberFormat="1" applyFont="1" applyBorder="1"/>
    <xf numFmtId="164" fontId="5" fillId="0" borderId="0" xfId="43" applyNumberFormat="1" applyFont="1" applyBorder="1" applyAlignment="1">
      <alignment horizontal="right" wrapText="1"/>
    </xf>
    <xf numFmtId="164" fontId="5" fillId="0" borderId="29" xfId="43" applyNumberFormat="1" applyFont="1" applyBorder="1" applyAlignment="1">
      <alignment horizontal="right" wrapText="1"/>
    </xf>
    <xf numFmtId="164" fontId="5" fillId="2" borderId="72" xfId="43" applyNumberFormat="1" applyFont="1" applyFill="1" applyBorder="1" applyAlignment="1">
      <alignment horizontal="right" wrapText="1"/>
    </xf>
    <xf numFmtId="164" fontId="5" fillId="2" borderId="29" xfId="43" applyNumberFormat="1" applyFont="1" applyFill="1" applyBorder="1" applyAlignment="1">
      <alignment horizontal="right" wrapText="1"/>
    </xf>
    <xf numFmtId="164" fontId="5" fillId="2" borderId="30" xfId="43" applyNumberFormat="1" applyFont="1" applyFill="1" applyBorder="1" applyAlignment="1">
      <alignment horizontal="right" wrapText="1"/>
    </xf>
    <xf numFmtId="164" fontId="5" fillId="0" borderId="34" xfId="0" applyNumberFormat="1" applyFont="1" applyFill="1" applyBorder="1" applyAlignment="1">
      <alignment horizontal="right"/>
    </xf>
    <xf numFmtId="164" fontId="5" fillId="3" borderId="38" xfId="43" applyNumberFormat="1" applyFont="1" applyFill="1" applyBorder="1" applyAlignment="1">
      <alignment horizontal="right" wrapText="1"/>
    </xf>
    <xf numFmtId="164" fontId="6" fillId="0" borderId="0" xfId="43" applyNumberFormat="1" applyFont="1" applyBorder="1" applyAlignment="1">
      <alignment horizontal="right" wrapText="1"/>
    </xf>
    <xf numFmtId="164" fontId="5" fillId="0" borderId="30" xfId="43" applyNumberFormat="1" applyFont="1" applyBorder="1" applyAlignment="1">
      <alignment horizontal="right" wrapText="1"/>
    </xf>
    <xf numFmtId="164" fontId="5" fillId="2" borderId="16" xfId="43" applyNumberFormat="1" applyFont="1" applyFill="1" applyBorder="1" applyAlignment="1">
      <alignment horizontal="right" wrapText="1"/>
    </xf>
    <xf numFmtId="164" fontId="5" fillId="0" borderId="32" xfId="43" applyNumberFormat="1" applyFont="1" applyBorder="1" applyAlignment="1">
      <alignment horizontal="right" wrapText="1"/>
    </xf>
    <xf numFmtId="164" fontId="5" fillId="0" borderId="35" xfId="43" applyNumberFormat="1" applyFont="1" applyBorder="1" applyAlignment="1">
      <alignment horizontal="right" wrapText="1"/>
    </xf>
    <xf numFmtId="164" fontId="5" fillId="2" borderId="35" xfId="43" applyNumberFormat="1" applyFont="1" applyFill="1" applyBorder="1" applyAlignment="1">
      <alignment horizontal="right" wrapText="1"/>
    </xf>
    <xf numFmtId="164" fontId="5" fillId="3" borderId="39" xfId="43" applyNumberFormat="1" applyFont="1" applyFill="1" applyBorder="1" applyAlignment="1">
      <alignment horizontal="right" wrapText="1"/>
    </xf>
    <xf numFmtId="164" fontId="6" fillId="0" borderId="32" xfId="43" applyNumberFormat="1" applyFont="1" applyBorder="1" applyAlignment="1">
      <alignment horizontal="right" wrapText="1"/>
    </xf>
    <xf numFmtId="164" fontId="5" fillId="0" borderId="16" xfId="43" applyNumberFormat="1" applyFont="1" applyBorder="1" applyAlignment="1">
      <alignment horizontal="right" wrapText="1"/>
    </xf>
    <xf numFmtId="164" fontId="5" fillId="0" borderId="18" xfId="43" applyNumberFormat="1" applyFont="1" applyBorder="1" applyAlignment="1">
      <alignment horizontal="right" wrapText="1"/>
    </xf>
    <xf numFmtId="164" fontId="5" fillId="0" borderId="24" xfId="43" applyNumberFormat="1" applyFont="1" applyBorder="1" applyAlignment="1">
      <alignment horizontal="right" wrapText="1"/>
    </xf>
    <xf numFmtId="164" fontId="5" fillId="2" borderId="21" xfId="43" applyNumberFormat="1" applyFont="1" applyFill="1" applyBorder="1" applyAlignment="1">
      <alignment horizontal="right" wrapText="1"/>
    </xf>
    <xf numFmtId="164" fontId="5" fillId="2" borderId="24" xfId="43" applyNumberFormat="1" applyFont="1" applyFill="1" applyBorder="1" applyAlignment="1">
      <alignment horizontal="right" wrapText="1"/>
    </xf>
    <xf numFmtId="164" fontId="5" fillId="0" borderId="22" xfId="0" applyNumberFormat="1" applyFont="1" applyFill="1" applyBorder="1" applyAlignment="1">
      <alignment horizontal="right"/>
    </xf>
    <xf numFmtId="164" fontId="5" fillId="0" borderId="24" xfId="1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4" fontId="5" fillId="3" borderId="26" xfId="0" applyNumberFormat="1" applyFont="1" applyFill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164" fontId="5" fillId="0" borderId="15" xfId="1" applyNumberFormat="1" applyFont="1" applyFill="1" applyBorder="1" applyAlignment="1">
      <alignment horizontal="right"/>
    </xf>
    <xf numFmtId="164" fontId="5" fillId="2" borderId="25" xfId="1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164" fontId="5" fillId="0" borderId="15" xfId="1" applyNumberFormat="1" applyFont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24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right"/>
    </xf>
    <xf numFmtId="164" fontId="5" fillId="2" borderId="24" xfId="0" applyNumberFormat="1" applyFont="1" applyFill="1" applyBorder="1" applyAlignment="1">
      <alignment horizontal="right"/>
    </xf>
    <xf numFmtId="164" fontId="5" fillId="3" borderId="23" xfId="0" applyNumberFormat="1" applyFont="1" applyFill="1" applyBorder="1" applyAlignment="1">
      <alignment horizontal="right"/>
    </xf>
    <xf numFmtId="164" fontId="5" fillId="0" borderId="21" xfId="1" applyNumberFormat="1" applyFont="1" applyFill="1" applyBorder="1" applyAlignment="1">
      <alignment horizontal="right"/>
    </xf>
    <xf numFmtId="164" fontId="5" fillId="2" borderId="19" xfId="1" applyNumberFormat="1" applyFont="1" applyFill="1" applyBorder="1" applyAlignment="1">
      <alignment horizontal="right"/>
    </xf>
    <xf numFmtId="164" fontId="5" fillId="2" borderId="54" xfId="0" applyNumberFormat="1" applyFont="1" applyFill="1" applyBorder="1" applyAlignment="1">
      <alignment horizontal="right"/>
    </xf>
    <xf numFmtId="164" fontId="5" fillId="0" borderId="54" xfId="1" applyNumberFormat="1" applyFont="1" applyFill="1" applyBorder="1" applyAlignment="1">
      <alignment horizontal="right"/>
    </xf>
    <xf numFmtId="164" fontId="5" fillId="0" borderId="36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/>
    </xf>
    <xf numFmtId="164" fontId="5" fillId="0" borderId="16" xfId="1" applyNumberFormat="1" applyFont="1" applyFill="1" applyBorder="1" applyAlignment="1">
      <alignment horizontal="right"/>
    </xf>
    <xf numFmtId="164" fontId="5" fillId="0" borderId="53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164" fontId="5" fillId="2" borderId="55" xfId="1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right"/>
    </xf>
    <xf numFmtId="164" fontId="5" fillId="3" borderId="38" xfId="0" applyNumberFormat="1" applyFont="1" applyFill="1" applyBorder="1" applyAlignment="1">
      <alignment horizontal="right"/>
    </xf>
    <xf numFmtId="164" fontId="5" fillId="0" borderId="30" xfId="1" applyNumberFormat="1" applyFont="1" applyFill="1" applyBorder="1" applyAlignment="1">
      <alignment horizontal="right"/>
    </xf>
    <xf numFmtId="164" fontId="5" fillId="2" borderId="5" xfId="1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4" fontId="5" fillId="3" borderId="39" xfId="0" applyNumberFormat="1" applyFont="1" applyFill="1" applyBorder="1" applyAlignment="1">
      <alignment horizontal="right"/>
    </xf>
    <xf numFmtId="164" fontId="5" fillId="0" borderId="32" xfId="1" applyNumberFormat="1" applyFont="1" applyFill="1" applyBorder="1" applyAlignment="1">
      <alignment horizontal="right"/>
    </xf>
    <xf numFmtId="164" fontId="5" fillId="2" borderId="33" xfId="1" applyNumberFormat="1" applyFont="1" applyFill="1" applyBorder="1" applyAlignment="1">
      <alignment horizontal="right"/>
    </xf>
    <xf numFmtId="164" fontId="5" fillId="0" borderId="40" xfId="0" applyNumberFormat="1" applyFont="1" applyFill="1" applyBorder="1" applyAlignment="1">
      <alignment horizontal="right"/>
    </xf>
    <xf numFmtId="164" fontId="5" fillId="0" borderId="41" xfId="0" applyNumberFormat="1" applyFont="1" applyFill="1" applyBorder="1" applyAlignment="1">
      <alignment horizontal="right"/>
    </xf>
    <xf numFmtId="164" fontId="5" fillId="2" borderId="42" xfId="0" applyNumberFormat="1" applyFont="1" applyFill="1" applyBorder="1" applyAlignment="1">
      <alignment horizontal="right"/>
    </xf>
    <xf numFmtId="164" fontId="5" fillId="0" borderId="27" xfId="0" applyNumberFormat="1" applyFont="1" applyFill="1" applyBorder="1" applyAlignment="1">
      <alignment horizontal="right"/>
    </xf>
    <xf numFmtId="164" fontId="5" fillId="3" borderId="76" xfId="0" applyNumberFormat="1" applyFont="1" applyFill="1" applyBorder="1" applyAlignment="1">
      <alignment horizontal="right"/>
    </xf>
    <xf numFmtId="164" fontId="5" fillId="0" borderId="42" xfId="1" applyNumberFormat="1" applyFont="1" applyFill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164" fontId="5" fillId="0" borderId="78" xfId="0" applyNumberFormat="1" applyFont="1" applyFill="1" applyBorder="1" applyAlignment="1">
      <alignment horizontal="right"/>
    </xf>
    <xf numFmtId="164" fontId="5" fillId="2" borderId="75" xfId="0" applyNumberFormat="1" applyFont="1" applyFill="1" applyBorder="1" applyAlignment="1">
      <alignment horizontal="right"/>
    </xf>
    <xf numFmtId="164" fontId="5" fillId="0" borderId="82" xfId="0" applyNumberFormat="1" applyFont="1" applyFill="1" applyBorder="1" applyAlignment="1">
      <alignment horizontal="right"/>
    </xf>
    <xf numFmtId="164" fontId="5" fillId="3" borderId="79" xfId="0" applyNumberFormat="1" applyFont="1" applyFill="1" applyBorder="1" applyAlignment="1">
      <alignment horizontal="right"/>
    </xf>
    <xf numFmtId="164" fontId="5" fillId="0" borderId="49" xfId="1" applyNumberFormat="1" applyFont="1" applyFill="1" applyBorder="1" applyAlignment="1">
      <alignment horizontal="right"/>
    </xf>
    <xf numFmtId="164" fontId="5" fillId="0" borderId="75" xfId="1" applyNumberFormat="1" applyFont="1" applyFill="1" applyBorder="1" applyAlignment="1">
      <alignment horizontal="right"/>
    </xf>
    <xf numFmtId="164" fontId="5" fillId="2" borderId="50" xfId="1" applyNumberFormat="1" applyFont="1" applyFill="1" applyBorder="1" applyAlignment="1">
      <alignment horizontal="right"/>
    </xf>
    <xf numFmtId="164" fontId="5" fillId="2" borderId="81" xfId="0" applyNumberFormat="1" applyFont="1" applyFill="1" applyBorder="1" applyAlignment="1">
      <alignment horizontal="right"/>
    </xf>
    <xf numFmtId="164" fontId="5" fillId="0" borderId="77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56" xfId="0" applyNumberFormat="1" applyFont="1" applyBorder="1" applyAlignment="1">
      <alignment horizontal="right"/>
    </xf>
    <xf numFmtId="164" fontId="5" fillId="0" borderId="56" xfId="0" applyNumberFormat="1" applyFont="1" applyFill="1" applyBorder="1" applyAlignment="1">
      <alignment horizontal="right"/>
    </xf>
    <xf numFmtId="164" fontId="5" fillId="3" borderId="58" xfId="0" applyNumberFormat="1" applyFont="1" applyFill="1" applyBorder="1" applyAlignment="1">
      <alignment horizontal="right"/>
    </xf>
    <xf numFmtId="164" fontId="5" fillId="0" borderId="56" xfId="1" applyNumberFormat="1" applyFont="1" applyBorder="1" applyAlignment="1">
      <alignment horizontal="right"/>
    </xf>
    <xf numFmtId="164" fontId="5" fillId="2" borderId="54" xfId="1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4" fontId="5" fillId="2" borderId="29" xfId="0" applyNumberFormat="1" applyFont="1" applyFill="1" applyBorder="1" applyAlignment="1">
      <alignment horizontal="right"/>
    </xf>
    <xf numFmtId="164" fontId="5" fillId="0" borderId="29" xfId="1" applyNumberFormat="1" applyFont="1" applyBorder="1" applyAlignment="1">
      <alignment horizontal="right"/>
    </xf>
    <xf numFmtId="164" fontId="5" fillId="2" borderId="30" xfId="1" applyNumberFormat="1" applyFont="1" applyFill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4" fontId="5" fillId="2" borderId="35" xfId="0" applyNumberFormat="1" applyFont="1" applyFill="1" applyBorder="1" applyAlignment="1">
      <alignment horizontal="right"/>
    </xf>
    <xf numFmtId="164" fontId="5" fillId="0" borderId="35" xfId="1" applyNumberFormat="1" applyFont="1" applyBorder="1" applyAlignment="1">
      <alignment horizontal="right"/>
    </xf>
    <xf numFmtId="164" fontId="5" fillId="0" borderId="16" xfId="1" applyNumberFormat="1" applyFont="1" applyBorder="1" applyAlignment="1">
      <alignment horizontal="right"/>
    </xf>
    <xf numFmtId="164" fontId="5" fillId="2" borderId="16" xfId="1" applyNumberFormat="1" applyFont="1" applyFill="1" applyBorder="1" applyAlignment="1">
      <alignment horizontal="right"/>
    </xf>
    <xf numFmtId="164" fontId="5" fillId="2" borderId="21" xfId="1" applyNumberFormat="1" applyFont="1" applyFill="1" applyBorder="1" applyAlignment="1">
      <alignment horizontal="right"/>
    </xf>
    <xf numFmtId="164" fontId="5" fillId="0" borderId="57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59" xfId="0" applyNumberFormat="1" applyFont="1" applyFill="1" applyBorder="1" applyAlignment="1">
      <alignment horizontal="right"/>
    </xf>
    <xf numFmtId="164" fontId="5" fillId="0" borderId="35" xfId="1" applyNumberFormat="1" applyFont="1" applyFill="1" applyBorder="1" applyAlignment="1">
      <alignment horizontal="right"/>
    </xf>
    <xf numFmtId="164" fontId="5" fillId="0" borderId="52" xfId="0" applyNumberFormat="1" applyFont="1" applyFill="1" applyBorder="1" applyAlignment="1">
      <alignment horizontal="right"/>
    </xf>
    <xf numFmtId="164" fontId="5" fillId="2" borderId="41" xfId="0" applyNumberFormat="1" applyFont="1" applyFill="1" applyBorder="1" applyAlignment="1">
      <alignment horizontal="right"/>
    </xf>
    <xf numFmtId="164" fontId="5" fillId="0" borderId="41" xfId="1" applyNumberFormat="1" applyFont="1" applyFill="1" applyBorder="1" applyAlignment="1">
      <alignment horizontal="right"/>
    </xf>
    <xf numFmtId="164" fontId="5" fillId="2" borderId="42" xfId="1" applyNumberFormat="1" applyFont="1" applyFill="1" applyBorder="1" applyAlignment="1">
      <alignment horizontal="right"/>
    </xf>
    <xf numFmtId="164" fontId="5" fillId="2" borderId="15" xfId="1" applyNumberFormat="1" applyFont="1" applyFill="1" applyBorder="1" applyAlignment="1">
      <alignment horizontal="right"/>
    </xf>
    <xf numFmtId="164" fontId="5" fillId="0" borderId="30" xfId="1" applyNumberFormat="1" applyFont="1" applyBorder="1" applyAlignment="1">
      <alignment horizontal="right"/>
    </xf>
    <xf numFmtId="164" fontId="5" fillId="0" borderId="59" xfId="0" applyNumberFormat="1" applyFont="1" applyBorder="1" applyAlignment="1">
      <alignment horizontal="right"/>
    </xf>
    <xf numFmtId="164" fontId="5" fillId="0" borderId="51" xfId="0" applyNumberFormat="1" applyFont="1" applyBorder="1" applyAlignment="1">
      <alignment horizontal="right"/>
    </xf>
    <xf numFmtId="164" fontId="5" fillId="0" borderId="29" xfId="1" applyNumberFormat="1" applyFont="1" applyFill="1" applyBorder="1" applyAlignment="1">
      <alignment horizontal="right"/>
    </xf>
    <xf numFmtId="164" fontId="5" fillId="2" borderId="56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1" applyNumberFormat="1" applyFont="1" applyFill="1" applyBorder="1" applyAlignment="1">
      <alignment horizontal="right"/>
    </xf>
    <xf numFmtId="164" fontId="5" fillId="0" borderId="80" xfId="0" applyNumberFormat="1" applyFont="1" applyFill="1" applyBorder="1" applyAlignment="1">
      <alignment horizontal="right"/>
    </xf>
    <xf numFmtId="164" fontId="5" fillId="0" borderId="84" xfId="0" applyNumberFormat="1" applyFont="1" applyFill="1" applyBorder="1" applyAlignment="1">
      <alignment horizontal="right"/>
    </xf>
    <xf numFmtId="164" fontId="5" fillId="2" borderId="84" xfId="0" applyNumberFormat="1" applyFont="1" applyFill="1" applyBorder="1" applyAlignment="1">
      <alignment horizontal="right"/>
    </xf>
    <xf numFmtId="164" fontId="5" fillId="0" borderId="40" xfId="0" applyNumberFormat="1" applyFont="1" applyBorder="1" applyAlignment="1">
      <alignment horizontal="right"/>
    </xf>
    <xf numFmtId="164" fontId="5" fillId="0" borderId="41" xfId="0" applyNumberFormat="1" applyFont="1" applyBorder="1" applyAlignment="1">
      <alignment horizontal="right"/>
    </xf>
    <xf numFmtId="164" fontId="5" fillId="0" borderId="42" xfId="1" applyNumberFormat="1" applyFont="1" applyBorder="1" applyAlignment="1">
      <alignment horizontal="right"/>
    </xf>
    <xf numFmtId="164" fontId="5" fillId="2" borderId="43" xfId="0" applyNumberFormat="1" applyFont="1" applyFill="1" applyBorder="1" applyAlignment="1">
      <alignment horizontal="right"/>
    </xf>
    <xf numFmtId="164" fontId="5" fillId="0" borderId="44" xfId="0" applyNumberFormat="1" applyFont="1" applyFill="1" applyBorder="1" applyAlignment="1">
      <alignment horizontal="right"/>
    </xf>
    <xf numFmtId="164" fontId="0" fillId="0" borderId="44" xfId="0" applyNumberFormat="1" applyBorder="1" applyAlignment="1">
      <alignment horizontal="right"/>
    </xf>
    <xf numFmtId="164" fontId="5" fillId="3" borderId="44" xfId="0" applyNumberFormat="1" applyFont="1" applyFill="1" applyBorder="1" applyAlignment="1">
      <alignment horizontal="right"/>
    </xf>
    <xf numFmtId="164" fontId="5" fillId="0" borderId="44" xfId="1" applyNumberFormat="1" applyFont="1" applyFill="1" applyBorder="1" applyAlignment="1">
      <alignment horizontal="right"/>
    </xf>
    <xf numFmtId="0" fontId="0" fillId="0" borderId="86" xfId="0" applyFill="1" applyBorder="1"/>
    <xf numFmtId="0" fontId="0" fillId="0" borderId="71" xfId="0" applyFill="1" applyBorder="1"/>
    <xf numFmtId="0" fontId="0" fillId="0" borderId="87" xfId="0" applyFill="1" applyBorder="1"/>
    <xf numFmtId="0" fontId="0" fillId="0" borderId="89" xfId="0" applyBorder="1"/>
    <xf numFmtId="0" fontId="0" fillId="0" borderId="91" xfId="0" applyBorder="1"/>
    <xf numFmtId="0" fontId="0" fillId="0" borderId="92" xfId="0" applyBorder="1"/>
    <xf numFmtId="44" fontId="0" fillId="0" borderId="0" xfId="43" applyFont="1" applyBorder="1"/>
    <xf numFmtId="0" fontId="5" fillId="0" borderId="0" xfId="0" applyFont="1" applyBorder="1" applyAlignment="1">
      <alignment horizontal="left"/>
    </xf>
    <xf numFmtId="0" fontId="2" fillId="0" borderId="2" xfId="0" applyFont="1" applyBorder="1"/>
    <xf numFmtId="167" fontId="5" fillId="0" borderId="0" xfId="1" applyNumberFormat="1" applyFont="1"/>
    <xf numFmtId="167" fontId="5" fillId="0" borderId="0" xfId="1" applyNumberFormat="1" applyFont="1" applyFill="1"/>
    <xf numFmtId="0" fontId="5" fillId="0" borderId="14" xfId="0" applyFont="1" applyFill="1" applyBorder="1"/>
    <xf numFmtId="164" fontId="5" fillId="0" borderId="93" xfId="0" applyNumberFormat="1" applyFont="1" applyFill="1" applyBorder="1" applyAlignment="1">
      <alignment horizontal="right"/>
    </xf>
    <xf numFmtId="0" fontId="5" fillId="4" borderId="94" xfId="0" quotePrefix="1" applyFont="1" applyFill="1" applyBorder="1" applyAlignment="1">
      <alignment horizontal="left"/>
    </xf>
    <xf numFmtId="0" fontId="5" fillId="0" borderId="37" xfId="0" applyFont="1" applyBorder="1" applyAlignment="1"/>
    <xf numFmtId="0" fontId="5" fillId="4" borderId="37" xfId="0" quotePrefix="1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0" fillId="0" borderId="37" xfId="0" applyFill="1" applyBorder="1" applyAlignment="1"/>
    <xf numFmtId="0" fontId="5" fillId="4" borderId="37" xfId="0" applyFont="1" applyFill="1" applyBorder="1" applyAlignment="1">
      <alignment horizontal="left"/>
    </xf>
    <xf numFmtId="0" fontId="5" fillId="0" borderId="37" xfId="0" applyFont="1" applyFill="1" applyBorder="1"/>
    <xf numFmtId="0" fontId="5" fillId="4" borderId="37" xfId="0" quotePrefix="1" applyFont="1" applyFill="1" applyBorder="1" applyAlignment="1"/>
    <xf numFmtId="0" fontId="0" fillId="2" borderId="37" xfId="0" applyFill="1" applyBorder="1" applyAlignment="1"/>
    <xf numFmtId="0" fontId="0" fillId="0" borderId="55" xfId="0" applyBorder="1" applyAlignment="1"/>
    <xf numFmtId="0" fontId="0" fillId="0" borderId="94" xfId="0" applyBorder="1" applyAlignment="1"/>
    <xf numFmtId="0" fontId="0" fillId="0" borderId="55" xfId="0" applyFill="1" applyBorder="1" applyAlignment="1"/>
    <xf numFmtId="0" fontId="5" fillId="0" borderId="55" xfId="0" applyFont="1" applyBorder="1" applyAlignment="1"/>
    <xf numFmtId="164" fontId="5" fillId="2" borderId="5" xfId="43" applyNumberFormat="1" applyFont="1" applyFill="1" applyBorder="1" applyAlignment="1">
      <alignment horizontal="right" wrapText="1"/>
    </xf>
    <xf numFmtId="164" fontId="5" fillId="2" borderId="33" xfId="43" applyNumberFormat="1" applyFont="1" applyFill="1" applyBorder="1" applyAlignment="1">
      <alignment horizontal="right" wrapText="1"/>
    </xf>
    <xf numFmtId="164" fontId="5" fillId="2" borderId="19" xfId="43" applyNumberFormat="1" applyFont="1" applyFill="1" applyBorder="1" applyAlignment="1">
      <alignment horizontal="right" wrapText="1"/>
    </xf>
    <xf numFmtId="0" fontId="0" fillId="0" borderId="95" xfId="0" applyFill="1" applyBorder="1" applyAlignment="1"/>
    <xf numFmtId="0" fontId="25" fillId="0" borderId="33" xfId="0" applyFont="1" applyFill="1" applyBorder="1" applyAlignment="1"/>
    <xf numFmtId="0" fontId="0" fillId="0" borderId="32" xfId="0" applyFill="1" applyBorder="1" applyAlignment="1"/>
    <xf numFmtId="0" fontId="5" fillId="0" borderId="40" xfId="0" applyFont="1" applyFill="1" applyBorder="1" applyAlignment="1">
      <alignment horizontal="center"/>
    </xf>
    <xf numFmtId="0" fontId="5" fillId="0" borderId="95" xfId="0" applyFont="1" applyFill="1" applyBorder="1"/>
    <xf numFmtId="164" fontId="5" fillId="0" borderId="97" xfId="0" applyNumberFormat="1" applyFont="1" applyBorder="1" applyAlignment="1">
      <alignment horizontal="right"/>
    </xf>
    <xf numFmtId="164" fontId="5" fillId="0" borderId="98" xfId="0" applyNumberFormat="1" applyFont="1" applyFill="1" applyBorder="1" applyAlignment="1">
      <alignment horizontal="right"/>
    </xf>
    <xf numFmtId="164" fontId="5" fillId="0" borderId="84" xfId="1" applyNumberFormat="1" applyFont="1" applyFill="1" applyBorder="1" applyAlignment="1">
      <alignment horizontal="right"/>
    </xf>
    <xf numFmtId="164" fontId="5" fillId="0" borderId="81" xfId="1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0" fontId="5" fillId="0" borderId="33" xfId="0" applyFont="1" applyFill="1" applyBorder="1"/>
    <xf numFmtId="0" fontId="5" fillId="0" borderId="6" xfId="0" applyFont="1" applyFill="1" applyBorder="1" applyAlignment="1">
      <alignment horizontal="center" wrapText="1"/>
    </xf>
    <xf numFmtId="164" fontId="5" fillId="2" borderId="37" xfId="1" applyNumberFormat="1" applyFont="1" applyFill="1" applyBorder="1" applyAlignment="1">
      <alignment horizontal="right"/>
    </xf>
    <xf numFmtId="164" fontId="5" fillId="2" borderId="94" xfId="1" applyNumberFormat="1" applyFont="1" applyFill="1" applyBorder="1" applyAlignment="1">
      <alignment horizontal="right"/>
    </xf>
    <xf numFmtId="165" fontId="5" fillId="0" borderId="99" xfId="0" applyNumberFormat="1" applyFont="1" applyBorder="1" applyAlignment="1"/>
    <xf numFmtId="0" fontId="25" fillId="0" borderId="28" xfId="0" applyFont="1" applyBorder="1" applyAlignment="1">
      <alignment horizontal="left"/>
    </xf>
    <xf numFmtId="0" fontId="0" fillId="0" borderId="0" xfId="0" applyBorder="1"/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25" xfId="0" applyFont="1" applyFill="1" applyBorder="1"/>
    <xf numFmtId="0" fontId="5" fillId="0" borderId="28" xfId="0" applyFont="1" applyFill="1" applyBorder="1"/>
    <xf numFmtId="0" fontId="5" fillId="0" borderId="31" xfId="0" applyFont="1" applyFill="1" applyBorder="1" applyAlignment="1"/>
    <xf numFmtId="0" fontId="5" fillId="4" borderId="28" xfId="0" applyFont="1" applyFill="1" applyBorder="1" applyAlignment="1">
      <alignment horizontal="left"/>
    </xf>
    <xf numFmtId="0" fontId="0" fillId="0" borderId="5" xfId="0" applyFill="1" applyBorder="1" applyAlignment="1"/>
    <xf numFmtId="164" fontId="5" fillId="0" borderId="102" xfId="0" applyNumberFormat="1" applyFont="1" applyFill="1" applyBorder="1" applyAlignment="1">
      <alignment horizontal="right"/>
    </xf>
    <xf numFmtId="0" fontId="0" fillId="4" borderId="0" xfId="0" applyFill="1" applyBorder="1" applyAlignment="1"/>
    <xf numFmtId="0" fontId="0" fillId="4" borderId="5" xfId="0" applyFill="1" applyBorder="1" applyAlignment="1"/>
    <xf numFmtId="0" fontId="0" fillId="0" borderId="25" xfId="0" applyFill="1" applyBorder="1" applyAlignment="1"/>
    <xf numFmtId="0" fontId="5" fillId="36" borderId="14" xfId="0" applyFont="1" applyFill="1" applyBorder="1" applyAlignment="1">
      <alignment horizontal="left"/>
    </xf>
    <xf numFmtId="164" fontId="5" fillId="0" borderId="103" xfId="0" applyNumberFormat="1" applyFont="1" applyFill="1" applyBorder="1" applyAlignment="1">
      <alignment horizontal="right"/>
    </xf>
    <xf numFmtId="164" fontId="25" fillId="2" borderId="21" xfId="0" applyNumberFormat="1" applyFont="1" applyFill="1" applyBorder="1" applyAlignment="1">
      <alignment horizontal="right"/>
    </xf>
    <xf numFmtId="164" fontId="5" fillId="2" borderId="51" xfId="0" applyNumberFormat="1" applyFont="1" applyFill="1" applyBorder="1" applyAlignment="1">
      <alignment horizontal="right"/>
    </xf>
    <xf numFmtId="0" fontId="25" fillId="4" borderId="95" xfId="0" quotePrefix="1" applyNumberFormat="1" applyFont="1" applyFill="1" applyBorder="1" applyAlignment="1">
      <alignment horizontal="left"/>
    </xf>
    <xf numFmtId="0" fontId="25" fillId="4" borderId="0" xfId="0" quotePrefix="1" applyFont="1" applyFill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36" borderId="5" xfId="0" applyFill="1" applyBorder="1" applyAlignment="1"/>
    <xf numFmtId="0" fontId="0" fillId="0" borderId="11" xfId="0" applyBorder="1"/>
    <xf numFmtId="0" fontId="25" fillId="0" borderId="25" xfId="0" applyFont="1" applyFill="1" applyBorder="1" applyAlignment="1"/>
    <xf numFmtId="164" fontId="5" fillId="0" borderId="77" xfId="1" applyNumberFormat="1" applyFont="1" applyFill="1" applyBorder="1" applyAlignment="1">
      <alignment horizontal="right"/>
    </xf>
    <xf numFmtId="164" fontId="5" fillId="0" borderId="36" xfId="1" applyNumberFormat="1" applyFont="1" applyFill="1" applyBorder="1" applyAlignment="1">
      <alignment horizontal="right"/>
    </xf>
    <xf numFmtId="164" fontId="5" fillId="3" borderId="105" xfId="0" applyNumberFormat="1" applyFont="1" applyFill="1" applyBorder="1" applyAlignment="1">
      <alignment horizontal="right"/>
    </xf>
    <xf numFmtId="164" fontId="5" fillId="3" borderId="106" xfId="0" applyNumberFormat="1" applyFont="1" applyFill="1" applyBorder="1" applyAlignment="1">
      <alignment horizontal="right"/>
    </xf>
    <xf numFmtId="164" fontId="5" fillId="2" borderId="3" xfId="1" applyNumberFormat="1" applyFont="1" applyFill="1" applyBorder="1" applyAlignment="1">
      <alignment horizontal="right"/>
    </xf>
    <xf numFmtId="164" fontId="5" fillId="0" borderId="108" xfId="0" applyNumberFormat="1" applyFont="1" applyFill="1" applyBorder="1" applyAlignment="1">
      <alignment horizontal="right"/>
    </xf>
    <xf numFmtId="164" fontId="5" fillId="0" borderId="52" xfId="0" applyNumberFormat="1" applyFont="1" applyBorder="1" applyAlignment="1">
      <alignment horizontal="right"/>
    </xf>
    <xf numFmtId="164" fontId="5" fillId="0" borderId="41" xfId="1" applyNumberFormat="1" applyFont="1" applyBorder="1" applyAlignment="1">
      <alignment horizontal="right"/>
    </xf>
    <xf numFmtId="165" fontId="5" fillId="3" borderId="79" xfId="0" applyNumberFormat="1" applyFont="1" applyFill="1" applyBorder="1"/>
    <xf numFmtId="165" fontId="5" fillId="3" borderId="38" xfId="0" applyNumberFormat="1" applyFont="1" applyFill="1" applyBorder="1"/>
    <xf numFmtId="165" fontId="7" fillId="3" borderId="38" xfId="0" applyNumberFormat="1" applyFont="1" applyFill="1" applyBorder="1"/>
    <xf numFmtId="5" fontId="4" fillId="3" borderId="85" xfId="0" applyNumberFormat="1" applyFont="1" applyFill="1" applyBorder="1"/>
    <xf numFmtId="0" fontId="5" fillId="4" borderId="104" xfId="0" quotePrefix="1" applyFont="1" applyFill="1" applyBorder="1" applyAlignment="1">
      <alignment horizontal="left"/>
    </xf>
    <xf numFmtId="0" fontId="25" fillId="36" borderId="95" xfId="0" quotePrefix="1" applyFont="1" applyFill="1" applyBorder="1" applyAlignment="1"/>
    <xf numFmtId="0" fontId="5" fillId="0" borderId="8" xfId="0" applyFont="1" applyFill="1" applyBorder="1" applyAlignment="1">
      <alignment horizontal="center" wrapText="1"/>
    </xf>
    <xf numFmtId="164" fontId="5" fillId="0" borderId="72" xfId="43" applyNumberFormat="1" applyFont="1" applyFill="1" applyBorder="1" applyAlignment="1">
      <alignment horizontal="right" wrapText="1"/>
    </xf>
    <xf numFmtId="164" fontId="5" fillId="0" borderId="16" xfId="43" applyNumberFormat="1" applyFont="1" applyFill="1" applyBorder="1" applyAlignment="1">
      <alignment horizontal="right" wrapText="1"/>
    </xf>
    <xf numFmtId="164" fontId="5" fillId="0" borderId="21" xfId="43" applyNumberFormat="1" applyFont="1" applyFill="1" applyBorder="1" applyAlignment="1">
      <alignment horizontal="right" wrapText="1"/>
    </xf>
    <xf numFmtId="164" fontId="5" fillId="0" borderId="30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164" fontId="5" fillId="0" borderId="54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75" xfId="0" applyNumberFormat="1" applyFont="1" applyFill="1" applyBorder="1" applyAlignment="1">
      <alignment horizontal="right"/>
    </xf>
    <xf numFmtId="164" fontId="5" fillId="0" borderId="42" xfId="0" applyNumberFormat="1" applyFont="1" applyFill="1" applyBorder="1" applyAlignment="1">
      <alignment horizontal="right"/>
    </xf>
    <xf numFmtId="164" fontId="5" fillId="0" borderId="81" xfId="0" applyNumberFormat="1" applyFont="1" applyFill="1" applyBorder="1" applyAlignment="1">
      <alignment horizontal="right"/>
    </xf>
    <xf numFmtId="164" fontId="5" fillId="0" borderId="36" xfId="43" applyNumberFormat="1" applyFont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/>
    </xf>
    <xf numFmtId="0" fontId="5" fillId="0" borderId="109" xfId="0" applyFont="1" applyFill="1" applyBorder="1" applyAlignment="1">
      <alignment horizontal="center" wrapText="1"/>
    </xf>
    <xf numFmtId="164" fontId="5" fillId="0" borderId="110" xfId="43" applyNumberFormat="1" applyFont="1" applyFill="1" applyBorder="1" applyAlignment="1">
      <alignment horizontal="right" wrapText="1"/>
    </xf>
    <xf numFmtId="164" fontId="5" fillId="0" borderId="51" xfId="43" applyNumberFormat="1" applyFont="1" applyFill="1" applyBorder="1" applyAlignment="1">
      <alignment horizontal="right" wrapText="1"/>
    </xf>
    <xf numFmtId="164" fontId="5" fillId="0" borderId="20" xfId="43" applyNumberFormat="1" applyFont="1" applyFill="1" applyBorder="1" applyAlignment="1">
      <alignment horizontal="right" wrapText="1"/>
    </xf>
    <xf numFmtId="164" fontId="5" fillId="0" borderId="97" xfId="0" applyNumberFormat="1" applyFont="1" applyFill="1" applyBorder="1" applyAlignment="1">
      <alignment horizontal="right"/>
    </xf>
    <xf numFmtId="164" fontId="5" fillId="0" borderId="111" xfId="0" applyNumberFormat="1" applyFont="1" applyFill="1" applyBorder="1" applyAlignment="1">
      <alignment horizontal="right"/>
    </xf>
    <xf numFmtId="164" fontId="5" fillId="0" borderId="112" xfId="0" applyNumberFormat="1" applyFont="1" applyFill="1" applyBorder="1" applyAlignment="1">
      <alignment horizontal="right"/>
    </xf>
    <xf numFmtId="164" fontId="5" fillId="0" borderId="113" xfId="0" applyNumberFormat="1" applyFont="1" applyFill="1" applyBorder="1" applyAlignment="1">
      <alignment horizontal="right"/>
    </xf>
    <xf numFmtId="165" fontId="0" fillId="0" borderId="73" xfId="0" applyNumberFormat="1" applyFill="1" applyBorder="1"/>
    <xf numFmtId="165" fontId="0" fillId="0" borderId="102" xfId="0" applyNumberFormat="1" applyFill="1" applyBorder="1"/>
    <xf numFmtId="165" fontId="5" fillId="0" borderId="114" xfId="0" applyNumberFormat="1" applyFont="1" applyFill="1" applyBorder="1" applyAlignment="1"/>
    <xf numFmtId="0" fontId="5" fillId="0" borderId="73" xfId="0" applyFont="1" applyFill="1" applyBorder="1"/>
    <xf numFmtId="0" fontId="0" fillId="0" borderId="73" xfId="0" applyFill="1" applyBorder="1"/>
    <xf numFmtId="165" fontId="5" fillId="0" borderId="115" xfId="0" applyNumberFormat="1" applyFont="1" applyFill="1" applyBorder="1" applyAlignment="1"/>
    <xf numFmtId="0" fontId="5" fillId="0" borderId="102" xfId="0" applyFont="1" applyFill="1" applyBorder="1"/>
    <xf numFmtId="0" fontId="0" fillId="0" borderId="102" xfId="0" applyFill="1" applyBorder="1"/>
    <xf numFmtId="0" fontId="5" fillId="2" borderId="10" xfId="0" applyFont="1" applyFill="1" applyBorder="1" applyAlignment="1">
      <alignment horizontal="center" wrapText="1"/>
    </xf>
    <xf numFmtId="164" fontId="5" fillId="3" borderId="15" xfId="0" applyNumberFormat="1" applyFont="1" applyFill="1" applyBorder="1" applyAlignment="1">
      <alignment horizontal="right"/>
    </xf>
    <xf numFmtId="164" fontId="5" fillId="3" borderId="30" xfId="0" applyNumberFormat="1" applyFont="1" applyFill="1" applyBorder="1" applyAlignment="1">
      <alignment horizontal="right"/>
    </xf>
    <xf numFmtId="164" fontId="5" fillId="3" borderId="21" xfId="0" applyNumberFormat="1" applyFont="1" applyFill="1" applyBorder="1" applyAlignment="1">
      <alignment horizontal="right"/>
    </xf>
    <xf numFmtId="164" fontId="5" fillId="3" borderId="54" xfId="0" applyNumberFormat="1" applyFont="1" applyFill="1" applyBorder="1" applyAlignment="1">
      <alignment horizontal="right"/>
    </xf>
    <xf numFmtId="164" fontId="5" fillId="3" borderId="16" xfId="0" applyNumberFormat="1" applyFont="1" applyFill="1" applyBorder="1" applyAlignment="1">
      <alignment horizontal="right"/>
    </xf>
    <xf numFmtId="164" fontId="5" fillId="3" borderId="75" xfId="0" applyNumberFormat="1" applyFont="1" applyFill="1" applyBorder="1" applyAlignment="1">
      <alignment horizontal="right"/>
    </xf>
    <xf numFmtId="164" fontId="5" fillId="3" borderId="81" xfId="0" applyNumberFormat="1" applyFont="1" applyFill="1" applyBorder="1" applyAlignment="1">
      <alignment horizontal="right"/>
    </xf>
    <xf numFmtId="164" fontId="5" fillId="3" borderId="101" xfId="0" applyNumberFormat="1" applyFont="1" applyFill="1" applyBorder="1" applyAlignment="1">
      <alignment horizontal="right"/>
    </xf>
    <xf numFmtId="165" fontId="5" fillId="3" borderId="5" xfId="0" applyNumberFormat="1" applyFont="1" applyFill="1" applyBorder="1"/>
    <xf numFmtId="0" fontId="5" fillId="3" borderId="5" xfId="0" applyFont="1" applyFill="1" applyBorder="1"/>
    <xf numFmtId="0" fontId="0" fillId="3" borderId="5" xfId="0" applyFill="1" applyBorder="1"/>
    <xf numFmtId="0" fontId="5" fillId="3" borderId="8" xfId="0" applyFont="1" applyFill="1" applyBorder="1" applyAlignment="1">
      <alignment horizontal="center" wrapText="1"/>
    </xf>
    <xf numFmtId="164" fontId="5" fillId="3" borderId="29" xfId="43" applyNumberFormat="1" applyFont="1" applyFill="1" applyBorder="1" applyAlignment="1">
      <alignment horizontal="right" wrapText="1"/>
    </xf>
    <xf numFmtId="164" fontId="5" fillId="3" borderId="35" xfId="43" applyNumberFormat="1" applyFont="1" applyFill="1" applyBorder="1" applyAlignment="1">
      <alignment horizontal="right" wrapText="1"/>
    </xf>
    <xf numFmtId="164" fontId="5" fillId="3" borderId="24" xfId="43" applyNumberFormat="1" applyFont="1" applyFill="1" applyBorder="1" applyAlignment="1">
      <alignment horizontal="right" wrapText="1"/>
    </xf>
    <xf numFmtId="164" fontId="5" fillId="3" borderId="56" xfId="0" applyNumberFormat="1" applyFont="1" applyFill="1" applyBorder="1" applyAlignment="1">
      <alignment horizontal="right"/>
    </xf>
    <xf numFmtId="164" fontId="5" fillId="3" borderId="29" xfId="0" applyNumberFormat="1" applyFont="1" applyFill="1" applyBorder="1" applyAlignment="1">
      <alignment horizontal="right"/>
    </xf>
    <xf numFmtId="164" fontId="5" fillId="3" borderId="24" xfId="0" applyNumberFormat="1" applyFont="1" applyFill="1" applyBorder="1" applyAlignment="1">
      <alignment horizontal="right"/>
    </xf>
    <xf numFmtId="164" fontId="5" fillId="3" borderId="35" xfId="0" applyNumberFormat="1" applyFont="1" applyFill="1" applyBorder="1" applyAlignment="1">
      <alignment horizontal="right"/>
    </xf>
    <xf numFmtId="164" fontId="5" fillId="3" borderId="41" xfId="0" applyNumberFormat="1" applyFont="1" applyFill="1" applyBorder="1" applyAlignment="1">
      <alignment horizontal="right"/>
    </xf>
    <xf numFmtId="164" fontId="5" fillId="3" borderId="12" xfId="0" applyNumberFormat="1" applyFont="1" applyFill="1" applyBorder="1" applyAlignment="1">
      <alignment horizontal="right"/>
    </xf>
    <xf numFmtId="164" fontId="5" fillId="3" borderId="51" xfId="0" applyNumberFormat="1" applyFont="1" applyFill="1" applyBorder="1" applyAlignment="1">
      <alignment horizontal="right"/>
    </xf>
    <xf numFmtId="164" fontId="5" fillId="3" borderId="84" xfId="0" applyNumberFormat="1" applyFont="1" applyFill="1" applyBorder="1" applyAlignment="1">
      <alignment horizontal="right"/>
    </xf>
    <xf numFmtId="165" fontId="0" fillId="3" borderId="0" xfId="0" applyNumberFormat="1" applyFill="1" applyBorder="1"/>
    <xf numFmtId="165" fontId="5" fillId="3" borderId="99" xfId="0" applyNumberFormat="1" applyFont="1" applyFill="1" applyBorder="1" applyAlignment="1"/>
    <xf numFmtId="0" fontId="0" fillId="3" borderId="0" xfId="0" applyFill="1"/>
    <xf numFmtId="165" fontId="5" fillId="0" borderId="99" xfId="0" applyNumberFormat="1" applyFont="1" applyBorder="1"/>
    <xf numFmtId="165" fontId="5" fillId="0" borderId="107" xfId="0" applyNumberFormat="1" applyFont="1" applyBorder="1" applyAlignment="1"/>
    <xf numFmtId="165" fontId="5" fillId="3" borderId="99" xfId="0" applyNumberFormat="1" applyFont="1" applyFill="1" applyBorder="1"/>
    <xf numFmtId="165" fontId="5" fillId="0" borderId="49" xfId="0" applyNumberFormat="1" applyFont="1" applyFill="1" applyBorder="1"/>
    <xf numFmtId="165" fontId="5" fillId="0" borderId="49" xfId="0" applyNumberFormat="1" applyFont="1" applyBorder="1"/>
    <xf numFmtId="165" fontId="5" fillId="3" borderId="49" xfId="0" applyNumberFormat="1" applyFont="1" applyFill="1" applyBorder="1"/>
    <xf numFmtId="165" fontId="0" fillId="3" borderId="49" xfId="0" applyNumberFormat="1" applyFill="1" applyBorder="1"/>
    <xf numFmtId="165" fontId="0" fillId="0" borderId="49" xfId="0" applyNumberFormat="1" applyFill="1" applyBorder="1"/>
    <xf numFmtId="164" fontId="0" fillId="0" borderId="44" xfId="0" applyNumberFormat="1" applyFill="1" applyBorder="1" applyAlignment="1">
      <alignment horizontal="right"/>
    </xf>
    <xf numFmtId="165" fontId="0" fillId="0" borderId="0" xfId="0" applyNumberFormat="1" applyFill="1"/>
    <xf numFmtId="0" fontId="5" fillId="0" borderId="47" xfId="0" applyFont="1" applyFill="1" applyBorder="1" applyAlignment="1">
      <alignment horizontal="center" wrapText="1"/>
    </xf>
    <xf numFmtId="164" fontId="5" fillId="0" borderId="30" xfId="43" applyNumberFormat="1" applyFont="1" applyFill="1" applyBorder="1" applyAlignment="1">
      <alignment horizontal="right" wrapText="1"/>
    </xf>
    <xf numFmtId="164" fontId="25" fillId="0" borderId="21" xfId="0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 horizontal="center" wrapText="1"/>
    </xf>
    <xf numFmtId="166" fontId="0" fillId="0" borderId="88" xfId="0" applyNumberFormat="1" applyFill="1" applyBorder="1"/>
    <xf numFmtId="9" fontId="0" fillId="0" borderId="88" xfId="0" applyNumberFormat="1" applyFill="1" applyBorder="1"/>
    <xf numFmtId="0" fontId="0" fillId="0" borderId="90" xfId="0" applyFill="1" applyBorder="1"/>
    <xf numFmtId="0" fontId="5" fillId="0" borderId="17" xfId="0" applyFont="1" applyFill="1" applyBorder="1" applyAlignment="1">
      <alignment horizontal="left"/>
    </xf>
    <xf numFmtId="0" fontId="0" fillId="0" borderId="19" xfId="0" applyFill="1" applyBorder="1" applyAlignment="1"/>
    <xf numFmtId="0" fontId="5" fillId="0" borderId="28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0" borderId="8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164" fontId="5" fillId="0" borderId="73" xfId="0" applyNumberFormat="1" applyFont="1" applyFill="1" applyBorder="1" applyAlignment="1">
      <alignment horizontal="right"/>
    </xf>
    <xf numFmtId="0" fontId="0" fillId="0" borderId="40" xfId="0" applyFill="1" applyBorder="1" applyAlignment="1"/>
    <xf numFmtId="0" fontId="0" fillId="0" borderId="43" xfId="0" applyFill="1" applyBorder="1" applyAlignment="1"/>
    <xf numFmtId="0" fontId="0" fillId="0" borderId="11" xfId="0" applyFill="1" applyBorder="1" applyAlignment="1"/>
    <xf numFmtId="164" fontId="5" fillId="2" borderId="59" xfId="0" applyNumberFormat="1" applyFont="1" applyFill="1" applyBorder="1" applyAlignment="1">
      <alignment horizontal="right"/>
    </xf>
    <xf numFmtId="164" fontId="5" fillId="3" borderId="59" xfId="0" applyNumberFormat="1" applyFont="1" applyFill="1" applyBorder="1" applyAlignment="1">
      <alignment horizontal="right"/>
    </xf>
    <xf numFmtId="164" fontId="5" fillId="0" borderId="59" xfId="1" applyNumberFormat="1" applyFont="1" applyFill="1" applyBorder="1" applyAlignment="1">
      <alignment horizontal="right"/>
    </xf>
    <xf numFmtId="164" fontId="5" fillId="2" borderId="51" xfId="43" applyNumberFormat="1" applyFont="1" applyFill="1" applyBorder="1" applyAlignment="1">
      <alignment horizontal="right" wrapText="1"/>
    </xf>
    <xf numFmtId="164" fontId="5" fillId="0" borderId="51" xfId="1" applyNumberFormat="1" applyFont="1" applyFill="1" applyBorder="1" applyAlignment="1">
      <alignment horizontal="right"/>
    </xf>
    <xf numFmtId="164" fontId="5" fillId="2" borderId="52" xfId="0" applyNumberFormat="1" applyFont="1" applyFill="1" applyBorder="1" applyAlignment="1">
      <alignment horizontal="right"/>
    </xf>
    <xf numFmtId="164" fontId="5" fillId="3" borderId="52" xfId="0" applyNumberFormat="1" applyFont="1" applyFill="1" applyBorder="1" applyAlignment="1">
      <alignment horizontal="right"/>
    </xf>
    <xf numFmtId="0" fontId="0" fillId="4" borderId="95" xfId="0" applyFill="1" applyBorder="1" applyAlignment="1"/>
    <xf numFmtId="167" fontId="5" fillId="0" borderId="0" xfId="1" applyNumberFormat="1" applyFont="1" applyFill="1" applyBorder="1"/>
    <xf numFmtId="164" fontId="5" fillId="3" borderId="42" xfId="0" applyNumberFormat="1" applyFont="1" applyFill="1" applyBorder="1" applyAlignment="1">
      <alignment horizontal="right"/>
    </xf>
    <xf numFmtId="164" fontId="5" fillId="2" borderId="42" xfId="43" applyNumberFormat="1" applyFont="1" applyFill="1" applyBorder="1" applyAlignment="1">
      <alignment horizontal="right" wrapText="1"/>
    </xf>
    <xf numFmtId="164" fontId="5" fillId="2" borderId="95" xfId="1" applyNumberFormat="1" applyFont="1" applyFill="1" applyBorder="1" applyAlignment="1">
      <alignment horizontal="right"/>
    </xf>
    <xf numFmtId="164" fontId="5" fillId="2" borderId="54" xfId="43" applyNumberFormat="1" applyFont="1" applyFill="1" applyBorder="1" applyAlignment="1">
      <alignment horizontal="right" wrapText="1"/>
    </xf>
    <xf numFmtId="164" fontId="5" fillId="2" borderId="20" xfId="0" applyNumberFormat="1" applyFont="1" applyFill="1" applyBorder="1" applyAlignment="1">
      <alignment horizontal="right"/>
    </xf>
    <xf numFmtId="164" fontId="5" fillId="3" borderId="20" xfId="0" applyNumberFormat="1" applyFont="1" applyFill="1" applyBorder="1" applyAlignment="1">
      <alignment horizontal="right"/>
    </xf>
    <xf numFmtId="0" fontId="0" fillId="0" borderId="33" xfId="0" applyFill="1" applyBorder="1" applyAlignment="1"/>
    <xf numFmtId="0" fontId="5" fillId="0" borderId="16" xfId="0" applyFont="1" applyFill="1" applyBorder="1" applyAlignment="1">
      <alignment horizontal="left"/>
    </xf>
    <xf numFmtId="164" fontId="5" fillId="3" borderId="77" xfId="0" applyNumberFormat="1" applyFont="1" applyFill="1" applyBorder="1" applyAlignment="1">
      <alignment horizontal="right"/>
    </xf>
    <xf numFmtId="164" fontId="5" fillId="3" borderId="36" xfId="0" applyNumberFormat="1" applyFont="1" applyFill="1" applyBorder="1" applyAlignment="1">
      <alignment horizontal="right"/>
    </xf>
    <xf numFmtId="0" fontId="5" fillId="0" borderId="69" xfId="0" applyFont="1" applyFill="1" applyBorder="1"/>
    <xf numFmtId="0" fontId="5" fillId="0" borderId="43" xfId="0" applyFont="1" applyFill="1" applyBorder="1"/>
    <xf numFmtId="0" fontId="0" fillId="0" borderId="32" xfId="0" applyBorder="1"/>
    <xf numFmtId="0" fontId="5" fillId="0" borderId="116" xfId="0" applyFont="1" applyFill="1" applyBorder="1" applyAlignment="1">
      <alignment horizontal="left"/>
    </xf>
    <xf numFmtId="0" fontId="5" fillId="0" borderId="73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164" fontId="5" fillId="2" borderId="104" xfId="1" applyNumberFormat="1" applyFont="1" applyFill="1" applyBorder="1" applyAlignment="1">
      <alignment horizontal="right"/>
    </xf>
    <xf numFmtId="0" fontId="0" fillId="0" borderId="117" xfId="0" applyFill="1" applyBorder="1" applyAlignment="1"/>
    <xf numFmtId="164" fontId="5" fillId="0" borderId="116" xfId="0" applyNumberFormat="1" applyFont="1" applyFill="1" applyBorder="1" applyAlignment="1">
      <alignment horizontal="right"/>
    </xf>
    <xf numFmtId="164" fontId="5" fillId="3" borderId="57" xfId="0" applyNumberFormat="1" applyFont="1" applyFill="1" applyBorder="1" applyAlignment="1">
      <alignment horizontal="right"/>
    </xf>
    <xf numFmtId="164" fontId="5" fillId="3" borderId="34" xfId="0" applyNumberFormat="1" applyFont="1" applyFill="1" applyBorder="1" applyAlignment="1">
      <alignment horizontal="right"/>
    </xf>
    <xf numFmtId="164" fontId="5" fillId="3" borderId="22" xfId="0" applyNumberFormat="1" applyFont="1" applyFill="1" applyBorder="1" applyAlignment="1">
      <alignment horizontal="right"/>
    </xf>
    <xf numFmtId="164" fontId="5" fillId="0" borderId="103" xfId="0" applyNumberFormat="1" applyFont="1" applyBorder="1" applyAlignment="1">
      <alignment horizontal="right"/>
    </xf>
    <xf numFmtId="164" fontId="5" fillId="2" borderId="103" xfId="0" applyNumberFormat="1" applyFont="1" applyFill="1" applyBorder="1" applyAlignment="1">
      <alignment horizontal="right"/>
    </xf>
    <xf numFmtId="164" fontId="5" fillId="2" borderId="104" xfId="0" applyNumberFormat="1" applyFont="1" applyFill="1" applyBorder="1" applyAlignment="1">
      <alignment horizontal="right"/>
    </xf>
    <xf numFmtId="164" fontId="5" fillId="2" borderId="37" xfId="0" applyNumberFormat="1" applyFont="1" applyFill="1" applyBorder="1" applyAlignment="1">
      <alignment horizontal="right"/>
    </xf>
    <xf numFmtId="164" fontId="5" fillId="2" borderId="55" xfId="0" applyNumberFormat="1" applyFont="1" applyFill="1" applyBorder="1" applyAlignment="1">
      <alignment horizontal="right"/>
    </xf>
    <xf numFmtId="0" fontId="25" fillId="4" borderId="0" xfId="0" applyFont="1" applyFill="1" applyBorder="1" applyAlignment="1"/>
    <xf numFmtId="0" fontId="25" fillId="4" borderId="5" xfId="0" applyFont="1" applyFill="1" applyBorder="1" applyAlignment="1"/>
    <xf numFmtId="0" fontId="25" fillId="0" borderId="5" xfId="0" applyFont="1" applyFill="1" applyBorder="1" applyAlignment="1"/>
    <xf numFmtId="0" fontId="25" fillId="0" borderId="19" xfId="0" applyFont="1" applyFill="1" applyBorder="1" applyAlignment="1"/>
    <xf numFmtId="0" fontId="25" fillId="36" borderId="11" xfId="0" applyFont="1" applyFill="1" applyBorder="1" applyAlignment="1"/>
    <xf numFmtId="0" fontId="25" fillId="36" borderId="25" xfId="0" applyFont="1" applyFill="1" applyBorder="1" applyAlignment="1"/>
    <xf numFmtId="0" fontId="25" fillId="0" borderId="0" xfId="0" applyFont="1" applyFill="1" applyBorder="1" applyAlignment="1"/>
    <xf numFmtId="0" fontId="25" fillId="0" borderId="80" xfId="0" applyFont="1" applyFill="1" applyBorder="1" applyAlignment="1"/>
    <xf numFmtId="0" fontId="25" fillId="0" borderId="96" xfId="0" applyFont="1" applyFill="1" applyBorder="1" applyAlignment="1"/>
    <xf numFmtId="164" fontId="5" fillId="2" borderId="118" xfId="43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/>
    </xf>
    <xf numFmtId="43" fontId="3" fillId="0" borderId="0" xfId="1" applyFont="1" applyFill="1" applyBorder="1" applyAlignment="1"/>
    <xf numFmtId="43" fontId="5" fillId="0" borderId="0" xfId="1" applyFont="1" applyFill="1" applyBorder="1" applyAlignment="1">
      <alignment horizontal="center" wrapText="1"/>
    </xf>
    <xf numFmtId="164" fontId="5" fillId="0" borderId="0" xfId="43" applyNumberFormat="1" applyFont="1" applyFill="1" applyBorder="1" applyAlignment="1">
      <alignment horizontal="right" wrapText="1"/>
    </xf>
    <xf numFmtId="43" fontId="5" fillId="0" borderId="0" xfId="1" applyFont="1" applyFill="1" applyBorder="1"/>
    <xf numFmtId="0" fontId="25" fillId="3" borderId="108" xfId="0" quotePrefix="1" applyFont="1" applyFill="1" applyBorder="1" applyAlignment="1">
      <alignment horizontal="left"/>
    </xf>
    <xf numFmtId="14" fontId="25" fillId="3" borderId="13" xfId="0" quotePrefix="1" applyNumberFormat="1" applyFont="1" applyFill="1" applyBorder="1" applyAlignment="1">
      <alignment horizontal="left"/>
    </xf>
    <xf numFmtId="14" fontId="5" fillId="0" borderId="37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4" fontId="0" fillId="0" borderId="0" xfId="43" applyFont="1"/>
    <xf numFmtId="44" fontId="5" fillId="0" borderId="0" xfId="43" applyFont="1" applyBorder="1" applyAlignment="1">
      <alignment horizontal="left"/>
    </xf>
    <xf numFmtId="44" fontId="5" fillId="0" borderId="0" xfId="43" applyFont="1" applyBorder="1"/>
    <xf numFmtId="44" fontId="5" fillId="0" borderId="0" xfId="43" applyFont="1"/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Border="1"/>
    <xf numFmtId="0" fontId="0" fillId="0" borderId="0" xfId="0" applyBorder="1" applyAlignment="1"/>
    <xf numFmtId="44" fontId="2" fillId="0" borderId="0" xfId="43" applyFont="1" applyBorder="1"/>
    <xf numFmtId="0" fontId="9" fillId="0" borderId="0" xfId="0" applyFont="1" applyBorder="1" applyAlignment="1">
      <alignment horizontal="left"/>
    </xf>
    <xf numFmtId="44" fontId="2" fillId="0" borderId="0" xfId="43" applyFont="1" applyBorder="1" applyAlignment="1"/>
    <xf numFmtId="44" fontId="5" fillId="4" borderId="0" xfId="43" quotePrefix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44" fontId="5" fillId="0" borderId="0" xfId="43" applyFont="1" applyBorder="1" applyAlignment="1"/>
    <xf numFmtId="44" fontId="0" fillId="0" borderId="0" xfId="43" applyFont="1" applyFill="1" applyBorder="1" applyAlignment="1"/>
    <xf numFmtId="44" fontId="5" fillId="0" borderId="0" xfId="43" applyFont="1" applyFill="1" applyBorder="1" applyAlignment="1">
      <alignment horizontal="left"/>
    </xf>
    <xf numFmtId="44" fontId="25" fillId="4" borderId="0" xfId="43" quotePrefix="1" applyFont="1" applyFill="1" applyBorder="1" applyAlignment="1"/>
    <xf numFmtId="44" fontId="5" fillId="4" borderId="0" xfId="43" applyFont="1" applyFill="1" applyBorder="1" applyAlignment="1">
      <alignment horizontal="left"/>
    </xf>
    <xf numFmtId="44" fontId="5" fillId="0" borderId="0" xfId="43" applyFont="1" applyFill="1" applyBorder="1"/>
    <xf numFmtId="44" fontId="25" fillId="4" borderId="0" xfId="43" quotePrefix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44" fontId="5" fillId="3" borderId="0" xfId="43" quotePrefix="1" applyFont="1" applyFill="1" applyBorder="1" applyAlignment="1">
      <alignment horizontal="left"/>
    </xf>
    <xf numFmtId="44" fontId="5" fillId="4" borderId="0" xfId="43" quotePrefix="1" applyFont="1" applyFill="1" applyBorder="1" applyAlignment="1"/>
    <xf numFmtId="44" fontId="0" fillId="0" borderId="0" xfId="43" applyFont="1" applyBorder="1" applyAlignment="1"/>
    <xf numFmtId="0" fontId="0" fillId="2" borderId="0" xfId="0" applyFill="1" applyBorder="1" applyAlignment="1"/>
    <xf numFmtId="44" fontId="0" fillId="2" borderId="0" xfId="43" applyFont="1" applyFill="1" applyBorder="1" applyAlignment="1"/>
    <xf numFmtId="0" fontId="5" fillId="0" borderId="17" xfId="0" applyFont="1" applyFill="1" applyBorder="1" applyAlignment="1">
      <alignment horizontal="left"/>
    </xf>
    <xf numFmtId="0" fontId="25" fillId="0" borderId="18" xfId="0" applyFont="1" applyFill="1" applyBorder="1" applyAlignment="1"/>
    <xf numFmtId="0" fontId="25" fillId="0" borderId="19" xfId="0" applyFont="1" applyFill="1" applyBorder="1" applyAlignment="1"/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17" xfId="0" applyFont="1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4" borderId="74" xfId="0" applyFont="1" applyFill="1" applyBorder="1" applyAlignment="1">
      <alignment horizontal="left"/>
    </xf>
    <xf numFmtId="0" fontId="5" fillId="4" borderId="49" xfId="0" applyFont="1" applyFill="1" applyBorder="1" applyAlignment="1">
      <alignment horizontal="left"/>
    </xf>
    <xf numFmtId="0" fontId="5" fillId="4" borderId="5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25" xfId="0" applyFont="1" applyFill="1" applyBorder="1" applyAlignment="1">
      <alignment horizontal="left"/>
    </xf>
    <xf numFmtId="0" fontId="5" fillId="4" borderId="74" xfId="0" applyFont="1" applyFill="1" applyBorder="1" applyAlignment="1"/>
    <xf numFmtId="0" fontId="5" fillId="4" borderId="49" xfId="0" applyFont="1" applyFill="1" applyBorder="1" applyAlignment="1"/>
    <xf numFmtId="0" fontId="5" fillId="4" borderId="50" xfId="0" applyFont="1" applyFill="1" applyBorder="1" applyAlignment="1"/>
    <xf numFmtId="0" fontId="5" fillId="0" borderId="83" xfId="0" applyFont="1" applyFill="1" applyBorder="1" applyAlignment="1"/>
    <xf numFmtId="0" fontId="5" fillId="0" borderId="80" xfId="0" applyFont="1" applyFill="1" applyBorder="1" applyAlignment="1"/>
    <xf numFmtId="0" fontId="5" fillId="0" borderId="96" xfId="0" applyFont="1" applyFill="1" applyBorder="1" applyAlignment="1"/>
    <xf numFmtId="0" fontId="5" fillId="0" borderId="74" xfId="0" applyFont="1" applyFill="1" applyBorder="1" applyAlignment="1"/>
    <xf numFmtId="0" fontId="5" fillId="0" borderId="49" xfId="0" applyFont="1" applyFill="1" applyBorder="1" applyAlignment="1"/>
    <xf numFmtId="0" fontId="5" fillId="0" borderId="50" xfId="0" applyFont="1" applyFill="1" applyBorder="1" applyAlignment="1"/>
    <xf numFmtId="0" fontId="5" fillId="0" borderId="0" xfId="0" applyFont="1" applyBorder="1" applyAlignment="1">
      <alignment horizontal="left"/>
    </xf>
    <xf numFmtId="165" fontId="5" fillId="3" borderId="74" xfId="0" applyNumberFormat="1" applyFont="1" applyFill="1" applyBorder="1" applyAlignment="1">
      <alignment horizontal="right"/>
    </xf>
    <xf numFmtId="165" fontId="5" fillId="3" borderId="49" xfId="0" applyNumberFormat="1" applyFont="1" applyFill="1" applyBorder="1" applyAlignment="1">
      <alignment horizontal="right"/>
    </xf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0" fontId="5" fillId="0" borderId="31" xfId="0" applyFont="1" applyBorder="1" applyAlignment="1"/>
    <xf numFmtId="0" fontId="0" fillId="0" borderId="32" xfId="0" applyBorder="1" applyAlignment="1"/>
    <xf numFmtId="0" fontId="0" fillId="0" borderId="33" xfId="0" applyBorder="1" applyAlignment="1"/>
    <xf numFmtId="0" fontId="5" fillId="2" borderId="17" xfId="0" applyFont="1" applyFill="1" applyBorder="1" applyAlignment="1"/>
    <xf numFmtId="0" fontId="0" fillId="2" borderId="18" xfId="0" applyFill="1" applyBorder="1" applyAlignment="1"/>
    <xf numFmtId="0" fontId="0" fillId="2" borderId="19" xfId="0" applyFill="1" applyBorder="1" applyAlignment="1"/>
    <xf numFmtId="0" fontId="5" fillId="0" borderId="44" xfId="0" applyFont="1" applyFill="1" applyBorder="1" applyAlignment="1"/>
    <xf numFmtId="0" fontId="0" fillId="0" borderId="44" xfId="0" applyBorder="1" applyAlignment="1"/>
    <xf numFmtId="0" fontId="0" fillId="0" borderId="101" xfId="0" applyBorder="1" applyAlignment="1"/>
    <xf numFmtId="165" fontId="5" fillId="3" borderId="28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0" fontId="8" fillId="3" borderId="83" xfId="0" applyNumberFormat="1" applyFont="1" applyFill="1" applyBorder="1" applyAlignment="1">
      <alignment horizontal="right"/>
    </xf>
    <xf numFmtId="10" fontId="8" fillId="3" borderId="80" xfId="0" applyNumberFormat="1" applyFont="1" applyFill="1" applyBorder="1" applyAlignment="1">
      <alignment horizontal="right"/>
    </xf>
    <xf numFmtId="0" fontId="5" fillId="0" borderId="83" xfId="0" applyFont="1" applyFill="1" applyBorder="1" applyAlignment="1">
      <alignment horizontal="left"/>
    </xf>
    <xf numFmtId="0" fontId="5" fillId="0" borderId="80" xfId="0" applyFont="1" applyFill="1" applyBorder="1" applyAlignment="1">
      <alignment horizontal="left"/>
    </xf>
    <xf numFmtId="0" fontId="5" fillId="0" borderId="96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69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5" fillId="4" borderId="70" xfId="0" applyFont="1" applyFill="1" applyBorder="1" applyAlignment="1">
      <alignment horizontal="left"/>
    </xf>
    <xf numFmtId="0" fontId="5" fillId="4" borderId="71" xfId="0" applyFont="1" applyFill="1" applyBorder="1" applyAlignment="1">
      <alignment horizontal="left"/>
    </xf>
    <xf numFmtId="0" fontId="5" fillId="4" borderId="100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36" borderId="28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0" borderId="0" xfId="0" applyFill="1" applyBorder="1" applyAlignment="1"/>
    <xf numFmtId="0" fontId="5" fillId="4" borderId="0" xfId="0" applyFont="1" applyFill="1" applyBorder="1" applyAlignment="1"/>
    <xf numFmtId="0" fontId="25" fillId="0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3" borderId="0" xfId="0" applyFont="1" applyFill="1" applyBorder="1" applyAlignment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4"/>
  <sheetViews>
    <sheetView view="pageBreakPreview" zoomScaleNormal="85" zoomScaleSheetLayoutView="100" zoomScalePageLayoutView="80" workbookViewId="0">
      <pane xSplit="4" ySplit="2" topLeftCell="AA3" activePane="bottomRight" state="frozen"/>
      <selection pane="topRight" activeCell="E1" sqref="E1"/>
      <selection pane="bottomLeft" activeCell="A3" sqref="A3"/>
      <selection pane="bottomRight" activeCell="D25" sqref="D25"/>
    </sheetView>
  </sheetViews>
  <sheetFormatPr defaultColWidth="8.6640625" defaultRowHeight="14.4" x14ac:dyDescent="0.3"/>
  <cols>
    <col min="1" max="1" width="7.5546875" customWidth="1"/>
    <col min="2" max="2" width="12.88671875" customWidth="1"/>
    <col min="3" max="3" width="10.44140625" customWidth="1"/>
    <col min="4" max="4" width="9.109375" customWidth="1"/>
    <col min="5" max="5" width="9.44140625" style="270" customWidth="1"/>
    <col min="6" max="6" width="9.44140625" style="273" customWidth="1"/>
    <col min="7" max="7" width="9.109375" hidden="1" customWidth="1"/>
    <col min="8" max="8" width="10.33203125" style="285" customWidth="1"/>
    <col min="9" max="9" width="10.33203125" style="300" customWidth="1"/>
    <col min="10" max="10" width="10.6640625" style="300" customWidth="1"/>
    <col min="11" max="11" width="9.109375" hidden="1" customWidth="1"/>
    <col min="12" max="12" width="10.6640625" customWidth="1"/>
    <col min="13" max="14" width="10.33203125" style="30" bestFit="1" customWidth="1"/>
    <col min="15" max="15" width="10.44140625" hidden="1" customWidth="1"/>
    <col min="16" max="16" width="10.33203125" bestFit="1" customWidth="1"/>
    <col min="17" max="18" width="10.44140625" style="30" bestFit="1" customWidth="1"/>
    <col min="19" max="19" width="11" hidden="1" customWidth="1"/>
    <col min="20" max="20" width="10.44140625" bestFit="1" customWidth="1"/>
    <col min="21" max="21" width="10.33203125" style="30" customWidth="1"/>
    <col min="22" max="22" width="9.44140625" style="30" customWidth="1"/>
    <col min="23" max="23" width="13.6640625" hidden="1" customWidth="1"/>
    <col min="24" max="24" width="11.44140625" customWidth="1"/>
    <col min="25" max="25" width="11.6640625" bestFit="1" customWidth="1"/>
    <col min="26" max="26" width="9.33203125" customWidth="1"/>
    <col min="27" max="27" width="11.6640625" bestFit="1" customWidth="1"/>
    <col min="28" max="28" width="11.44140625" customWidth="1"/>
    <col min="29" max="29" width="11" hidden="1" customWidth="1"/>
    <col min="30" max="30" width="10.33203125" customWidth="1"/>
    <col min="31" max="31" width="11.44140625" customWidth="1"/>
  </cols>
  <sheetData>
    <row r="1" spans="1:32" x14ac:dyDescent="0.3">
      <c r="A1" s="1" t="s">
        <v>86</v>
      </c>
      <c r="B1" s="2"/>
      <c r="C1" s="3"/>
      <c r="D1" s="169"/>
      <c r="E1" s="479" t="s">
        <v>37</v>
      </c>
      <c r="F1" s="480"/>
      <c r="G1" s="480"/>
      <c r="H1" s="480"/>
      <c r="I1" s="479" t="s">
        <v>38</v>
      </c>
      <c r="J1" s="480"/>
      <c r="K1" s="480"/>
      <c r="L1" s="480"/>
      <c r="M1" s="479" t="s">
        <v>0</v>
      </c>
      <c r="N1" s="480"/>
      <c r="O1" s="480"/>
      <c r="P1" s="481"/>
      <c r="Q1" s="473" t="s">
        <v>39</v>
      </c>
      <c r="R1" s="474"/>
      <c r="S1" s="474"/>
      <c r="T1" s="475"/>
      <c r="U1" s="476" t="s">
        <v>40</v>
      </c>
      <c r="V1" s="477"/>
      <c r="W1" s="477"/>
      <c r="X1" s="478"/>
      <c r="Y1" s="4"/>
      <c r="Z1" s="5"/>
      <c r="AA1" s="6"/>
      <c r="AB1" s="7"/>
      <c r="AC1" s="8"/>
      <c r="AD1" s="9"/>
      <c r="AE1" s="29"/>
      <c r="AF1" s="10"/>
    </row>
    <row r="2" spans="1:32" ht="32.4" thickBot="1" x14ac:dyDescent="0.35">
      <c r="A2" s="482" t="s">
        <v>1</v>
      </c>
      <c r="B2" s="483"/>
      <c r="C2" s="11" t="s">
        <v>2</v>
      </c>
      <c r="D2" s="186" t="s">
        <v>66</v>
      </c>
      <c r="E2" s="258" t="s">
        <v>87</v>
      </c>
      <c r="F2" s="258" t="s">
        <v>97</v>
      </c>
      <c r="G2" s="13" t="s">
        <v>77</v>
      </c>
      <c r="H2" s="274" t="s">
        <v>100</v>
      </c>
      <c r="I2" s="286" t="s">
        <v>99</v>
      </c>
      <c r="J2" s="286" t="s">
        <v>97</v>
      </c>
      <c r="K2" s="14" t="s">
        <v>88</v>
      </c>
      <c r="L2" s="15" t="s">
        <v>98</v>
      </c>
      <c r="M2" s="245" t="s">
        <v>102</v>
      </c>
      <c r="N2" s="245" t="s">
        <v>107</v>
      </c>
      <c r="O2" s="14" t="s">
        <v>88</v>
      </c>
      <c r="P2" s="15" t="s">
        <v>101</v>
      </c>
      <c r="Q2" s="311" t="s">
        <v>102</v>
      </c>
      <c r="R2" s="311" t="s">
        <v>103</v>
      </c>
      <c r="S2" s="27" t="s">
        <v>88</v>
      </c>
      <c r="T2" s="28" t="s">
        <v>101</v>
      </c>
      <c r="U2" s="201" t="s">
        <v>104</v>
      </c>
      <c r="V2" s="314" t="s">
        <v>96</v>
      </c>
      <c r="W2" s="26" t="s">
        <v>88</v>
      </c>
      <c r="X2" s="28" t="s">
        <v>95</v>
      </c>
      <c r="Y2" s="12" t="s">
        <v>105</v>
      </c>
      <c r="Z2" s="13" t="s">
        <v>106</v>
      </c>
      <c r="AA2" s="15" t="s">
        <v>110</v>
      </c>
      <c r="AB2" s="16" t="s">
        <v>111</v>
      </c>
      <c r="AC2" s="17" t="s">
        <v>3</v>
      </c>
      <c r="AD2" s="18" t="s">
        <v>112</v>
      </c>
      <c r="AE2" s="18" t="s">
        <v>4</v>
      </c>
      <c r="AF2" s="19"/>
    </row>
    <row r="3" spans="1:32" ht="15" thickTop="1" x14ac:dyDescent="0.3">
      <c r="A3" s="484" t="s">
        <v>47</v>
      </c>
      <c r="B3" s="485"/>
      <c r="C3" s="486"/>
      <c r="D3" s="174" t="s">
        <v>65</v>
      </c>
      <c r="E3" s="259"/>
      <c r="F3" s="259"/>
      <c r="G3" s="40"/>
      <c r="H3" s="44">
        <v>0</v>
      </c>
      <c r="I3" s="287">
        <v>39240</v>
      </c>
      <c r="J3" s="287">
        <v>39240</v>
      </c>
      <c r="K3" s="41"/>
      <c r="L3" s="43">
        <v>38814</v>
      </c>
      <c r="M3" s="246"/>
      <c r="N3" s="246"/>
      <c r="O3" s="41"/>
      <c r="P3" s="42">
        <v>0</v>
      </c>
      <c r="Q3" s="312"/>
      <c r="R3" s="312"/>
      <c r="S3" s="41"/>
      <c r="T3" s="44">
        <v>0</v>
      </c>
      <c r="U3" s="312"/>
      <c r="V3" s="312">
        <v>0</v>
      </c>
      <c r="W3" s="41"/>
      <c r="X3" s="44">
        <v>582</v>
      </c>
      <c r="Y3" s="45">
        <f>F3+J3+N3+R3+V3+AC3</f>
        <v>39240</v>
      </c>
      <c r="Z3" s="40">
        <f>G3+K3+O3+S3+W3</f>
        <v>0</v>
      </c>
      <c r="AA3" s="42">
        <f>H3+L3+P3+T3+X3</f>
        <v>39396</v>
      </c>
      <c r="AB3" s="46"/>
      <c r="AC3" s="47"/>
      <c r="AD3" s="48"/>
      <c r="AE3" s="187"/>
      <c r="AF3" s="19"/>
    </row>
    <row r="4" spans="1:32" x14ac:dyDescent="0.3">
      <c r="A4" s="205" t="s">
        <v>48</v>
      </c>
      <c r="B4" s="206"/>
      <c r="C4" s="11" t="s">
        <v>5</v>
      </c>
      <c r="D4" s="175"/>
      <c r="E4" s="260"/>
      <c r="F4" s="260"/>
      <c r="G4" s="256"/>
      <c r="H4" s="49"/>
      <c r="I4" s="288"/>
      <c r="J4" s="288"/>
      <c r="K4" s="51"/>
      <c r="L4" s="52"/>
      <c r="M4" s="247"/>
      <c r="N4" s="247"/>
      <c r="O4" s="51"/>
      <c r="P4" s="49"/>
      <c r="Q4" s="247"/>
      <c r="R4" s="247"/>
      <c r="S4" s="51"/>
      <c r="T4" s="49"/>
      <c r="U4" s="247"/>
      <c r="V4" s="247"/>
      <c r="W4" s="51"/>
      <c r="X4" s="49"/>
      <c r="Y4" s="45"/>
      <c r="Z4" s="50"/>
      <c r="AA4" s="49"/>
      <c r="AB4" s="53"/>
      <c r="AC4" s="54"/>
      <c r="AD4" s="55"/>
      <c r="AE4" s="188"/>
      <c r="AF4" s="19"/>
    </row>
    <row r="5" spans="1:32" ht="15" thickBot="1" x14ac:dyDescent="0.35">
      <c r="A5" s="487" t="s">
        <v>6</v>
      </c>
      <c r="B5" s="445"/>
      <c r="C5" s="488"/>
      <c r="D5" s="185"/>
      <c r="E5" s="261">
        <v>0</v>
      </c>
      <c r="F5" s="261">
        <v>0</v>
      </c>
      <c r="G5" s="56"/>
      <c r="H5" s="58">
        <v>0</v>
      </c>
      <c r="I5" s="289"/>
      <c r="J5" s="289">
        <v>39000</v>
      </c>
      <c r="K5" s="57"/>
      <c r="L5" s="59">
        <v>37050</v>
      </c>
      <c r="M5" s="248">
        <v>0</v>
      </c>
      <c r="N5" s="248">
        <v>0</v>
      </c>
      <c r="O5" s="57"/>
      <c r="P5" s="58">
        <v>0</v>
      </c>
      <c r="Q5" s="248">
        <v>0</v>
      </c>
      <c r="R5" s="248">
        <v>0</v>
      </c>
      <c r="S5" s="57"/>
      <c r="T5" s="58">
        <v>0</v>
      </c>
      <c r="U5" s="248">
        <v>0</v>
      </c>
      <c r="V5" s="248">
        <v>0</v>
      </c>
      <c r="W5" s="57"/>
      <c r="X5" s="58">
        <v>582</v>
      </c>
      <c r="Y5" s="60"/>
      <c r="Z5" s="56"/>
      <c r="AA5" s="58">
        <f>X5+T5+P5+L5+H5</f>
        <v>37632</v>
      </c>
      <c r="AB5" s="77">
        <f>H5+L5+P5+T5+X5</f>
        <v>37632</v>
      </c>
      <c r="AC5" s="61">
        <f>(AB5/$AB$86)*($AB$87)</f>
        <v>1017.0667140216487</v>
      </c>
      <c r="AD5" s="78">
        <f>ROUND(AC5,0)</f>
        <v>1017</v>
      </c>
      <c r="AE5" s="189">
        <f>AB5+AD5</f>
        <v>38649</v>
      </c>
      <c r="AF5" s="170">
        <v>1</v>
      </c>
    </row>
    <row r="6" spans="1:32" ht="15" thickTop="1" x14ac:dyDescent="0.3">
      <c r="A6" s="424" t="s">
        <v>85</v>
      </c>
      <c r="B6" s="425"/>
      <c r="C6" s="426"/>
      <c r="D6" s="176" t="s">
        <v>64</v>
      </c>
      <c r="E6" s="219"/>
      <c r="F6" s="219"/>
      <c r="G6" s="63"/>
      <c r="H6" s="65">
        <v>0</v>
      </c>
      <c r="I6" s="290"/>
      <c r="J6" s="290"/>
      <c r="K6" s="64"/>
      <c r="L6" s="147">
        <v>0</v>
      </c>
      <c r="M6" s="118">
        <v>5000</v>
      </c>
      <c r="N6" s="118">
        <v>5000</v>
      </c>
      <c r="O6" s="64"/>
      <c r="P6" s="147">
        <v>5250</v>
      </c>
      <c r="Q6" s="118">
        <v>15000</v>
      </c>
      <c r="R6" s="118">
        <v>15000</v>
      </c>
      <c r="S6" s="66"/>
      <c r="T6" s="147">
        <v>15000</v>
      </c>
      <c r="U6" s="118">
        <v>2000</v>
      </c>
      <c r="V6" s="118">
        <v>2000</v>
      </c>
      <c r="W6" s="64"/>
      <c r="X6" s="147">
        <v>304</v>
      </c>
      <c r="Y6" s="45">
        <f>F6+J6+N6+R6+AC6</f>
        <v>20000</v>
      </c>
      <c r="Z6" s="66">
        <f>G6+K6+O6+S6+AD6</f>
        <v>0</v>
      </c>
      <c r="AA6" s="42">
        <f>H6+L6+P6+T6+X6</f>
        <v>20554</v>
      </c>
      <c r="AB6" s="67"/>
      <c r="AC6" s="68"/>
      <c r="AD6" s="69"/>
      <c r="AE6" s="70"/>
      <c r="AF6" s="171"/>
    </row>
    <row r="7" spans="1:32" x14ac:dyDescent="0.3">
      <c r="A7" s="419" t="s">
        <v>76</v>
      </c>
      <c r="B7" s="420"/>
      <c r="C7" s="207" t="s">
        <v>7</v>
      </c>
      <c r="D7" s="177"/>
      <c r="E7" s="214"/>
      <c r="F7" s="214"/>
      <c r="G7" s="122"/>
      <c r="H7" s="91"/>
      <c r="I7" s="291"/>
      <c r="J7" s="291"/>
      <c r="K7" s="123"/>
      <c r="L7" s="124"/>
      <c r="M7" s="199"/>
      <c r="N7" s="199"/>
      <c r="O7" s="123"/>
      <c r="P7" s="65"/>
      <c r="Q7" s="249"/>
      <c r="R7" s="249"/>
      <c r="S7" s="123"/>
      <c r="T7" s="91"/>
      <c r="U7" s="249"/>
      <c r="V7" s="249"/>
      <c r="W7" s="123"/>
      <c r="X7" s="91"/>
      <c r="Y7" s="45"/>
      <c r="Z7" s="122"/>
      <c r="AA7" s="65"/>
      <c r="AB7" s="92"/>
      <c r="AC7" s="125"/>
      <c r="AD7" s="143"/>
      <c r="AE7" s="94"/>
      <c r="AF7" s="171"/>
    </row>
    <row r="8" spans="1:32" ht="15" thickBot="1" x14ac:dyDescent="0.35">
      <c r="A8" s="416" t="s">
        <v>6</v>
      </c>
      <c r="B8" s="422"/>
      <c r="C8" s="423"/>
      <c r="D8" s="185"/>
      <c r="E8" s="87">
        <v>0</v>
      </c>
      <c r="F8" s="87">
        <v>0</v>
      </c>
      <c r="G8" s="73"/>
      <c r="H8" s="75">
        <v>0</v>
      </c>
      <c r="I8" s="292">
        <v>0</v>
      </c>
      <c r="J8" s="292">
        <v>0</v>
      </c>
      <c r="K8" s="74"/>
      <c r="L8" s="76">
        <v>0</v>
      </c>
      <c r="M8" s="250">
        <v>0</v>
      </c>
      <c r="N8" s="250">
        <v>4000</v>
      </c>
      <c r="O8" s="74"/>
      <c r="P8" s="75">
        <v>3800</v>
      </c>
      <c r="Q8" s="250">
        <v>0</v>
      </c>
      <c r="R8" s="250">
        <v>14000</v>
      </c>
      <c r="S8" s="74"/>
      <c r="T8" s="75">
        <v>13300</v>
      </c>
      <c r="U8" s="250">
        <v>0</v>
      </c>
      <c r="V8" s="250">
        <v>330</v>
      </c>
      <c r="W8" s="74"/>
      <c r="X8" s="75">
        <v>304</v>
      </c>
      <c r="Y8" s="60"/>
      <c r="Z8" s="86"/>
      <c r="AA8" s="58">
        <f>X8+T8+P8+L8+H8</f>
        <v>17404</v>
      </c>
      <c r="AB8" s="77">
        <f>H8+L8+P8+T8+X8</f>
        <v>17404</v>
      </c>
      <c r="AC8" s="61">
        <f>(AB8/$AB$86)*($AB$87)</f>
        <v>470.37173391881316</v>
      </c>
      <c r="AD8" s="78">
        <f>ROUND(AC8,0)</f>
        <v>470</v>
      </c>
      <c r="AE8" s="79">
        <f>AB8+AD8</f>
        <v>17874</v>
      </c>
      <c r="AF8" s="171">
        <v>2</v>
      </c>
    </row>
    <row r="9" spans="1:32" ht="15" thickTop="1" x14ac:dyDescent="0.3">
      <c r="A9" s="212" t="s">
        <v>108</v>
      </c>
      <c r="B9" s="215"/>
      <c r="C9" s="216"/>
      <c r="D9" s="339"/>
      <c r="E9" s="134">
        <v>0</v>
      </c>
      <c r="F9" s="136">
        <v>0</v>
      </c>
      <c r="G9" s="136"/>
      <c r="H9" s="332">
        <v>0</v>
      </c>
      <c r="I9" s="333">
        <v>0</v>
      </c>
      <c r="J9" s="333">
        <v>0</v>
      </c>
      <c r="K9" s="136"/>
      <c r="L9" s="332">
        <v>0</v>
      </c>
      <c r="M9" s="136">
        <v>0</v>
      </c>
      <c r="N9" s="136">
        <v>0</v>
      </c>
      <c r="O9" s="136"/>
      <c r="P9" s="332">
        <v>0</v>
      </c>
      <c r="Q9" s="136">
        <v>0</v>
      </c>
      <c r="R9" s="136">
        <v>0</v>
      </c>
      <c r="S9" s="136"/>
      <c r="T9" s="332">
        <v>256000</v>
      </c>
      <c r="U9" s="136">
        <v>0</v>
      </c>
      <c r="V9" s="136">
        <v>0</v>
      </c>
      <c r="W9" s="136"/>
      <c r="X9" s="332">
        <v>2000</v>
      </c>
      <c r="Y9" s="136">
        <v>0</v>
      </c>
      <c r="Z9" s="136">
        <v>0</v>
      </c>
      <c r="AA9" s="42">
        <f>H9+L9+P9+T9+X9</f>
        <v>258000</v>
      </c>
      <c r="AB9" s="333"/>
      <c r="AC9" s="334"/>
      <c r="AD9" s="334"/>
      <c r="AE9" s="121"/>
      <c r="AF9" s="171"/>
    </row>
    <row r="10" spans="1:32" x14ac:dyDescent="0.3">
      <c r="A10" s="326"/>
      <c r="B10" s="329"/>
      <c r="C10" s="330" t="s">
        <v>7</v>
      </c>
      <c r="D10" s="190"/>
      <c r="E10" s="45"/>
      <c r="F10" s="83"/>
      <c r="G10" s="83"/>
      <c r="H10" s="221"/>
      <c r="I10" s="296"/>
      <c r="J10" s="296"/>
      <c r="K10" s="83"/>
      <c r="L10" s="221"/>
      <c r="M10" s="83"/>
      <c r="N10" s="83"/>
      <c r="O10" s="83"/>
      <c r="P10" s="221"/>
      <c r="Q10" s="83"/>
      <c r="R10" s="83"/>
      <c r="S10" s="83"/>
      <c r="T10" s="221"/>
      <c r="U10" s="83"/>
      <c r="V10" s="83"/>
      <c r="W10" s="83"/>
      <c r="X10" s="221"/>
      <c r="Y10" s="83"/>
      <c r="Z10" s="83"/>
      <c r="AA10" s="335"/>
      <c r="AB10" s="296"/>
      <c r="AC10" s="336"/>
      <c r="AD10" s="336"/>
      <c r="AE10" s="132"/>
      <c r="AF10" s="171"/>
    </row>
    <row r="11" spans="1:32" ht="15" thickBot="1" x14ac:dyDescent="0.35">
      <c r="A11" s="324" t="s">
        <v>6</v>
      </c>
      <c r="B11" s="331"/>
      <c r="C11" s="217"/>
      <c r="D11" s="190"/>
      <c r="E11" s="236">
        <v>0</v>
      </c>
      <c r="F11" s="138">
        <v>0</v>
      </c>
      <c r="G11" s="138"/>
      <c r="H11" s="337"/>
      <c r="I11" s="338">
        <v>0</v>
      </c>
      <c r="J11" s="338">
        <v>0</v>
      </c>
      <c r="K11" s="138"/>
      <c r="L11" s="337"/>
      <c r="M11" s="138">
        <v>0</v>
      </c>
      <c r="N11" s="138">
        <v>0</v>
      </c>
      <c r="O11" s="138"/>
      <c r="P11" s="337"/>
      <c r="Q11" s="138">
        <v>0</v>
      </c>
      <c r="R11" s="138">
        <v>0</v>
      </c>
      <c r="S11" s="138"/>
      <c r="T11" s="337">
        <v>75000</v>
      </c>
      <c r="U11" s="138">
        <v>0</v>
      </c>
      <c r="V11" s="138">
        <v>0</v>
      </c>
      <c r="W11" s="138"/>
      <c r="X11" s="337">
        <v>370</v>
      </c>
      <c r="Y11" s="138">
        <v>0</v>
      </c>
      <c r="Z11" s="138">
        <v>0</v>
      </c>
      <c r="AA11" s="58">
        <f>X11+T11+P11+L11+H11</f>
        <v>75370</v>
      </c>
      <c r="AB11" s="77">
        <f>H11+L11+P11+T11+X11</f>
        <v>75370</v>
      </c>
      <c r="AC11" s="61">
        <f>(AB11/$AB$86)*($AB$87)</f>
        <v>2036.9982524397233</v>
      </c>
      <c r="AD11" s="78">
        <f>ROUND(AC11,0)</f>
        <v>2037</v>
      </c>
      <c r="AE11" s="79">
        <f>AB11+AD11</f>
        <v>77407</v>
      </c>
      <c r="AF11" s="171">
        <v>3</v>
      </c>
    </row>
    <row r="12" spans="1:32" ht="15" thickTop="1" x14ac:dyDescent="0.3">
      <c r="A12" s="491" t="s">
        <v>89</v>
      </c>
      <c r="B12" s="492"/>
      <c r="C12" s="228"/>
      <c r="D12" s="244" t="s">
        <v>94</v>
      </c>
      <c r="E12" s="136"/>
      <c r="F12" s="136"/>
      <c r="G12" s="115"/>
      <c r="H12" s="80">
        <v>0</v>
      </c>
      <c r="I12" s="278"/>
      <c r="J12" s="278"/>
      <c r="K12" s="136"/>
      <c r="L12" s="80">
        <v>0</v>
      </c>
      <c r="M12" s="251">
        <v>69500</v>
      </c>
      <c r="N12" s="251">
        <v>69500</v>
      </c>
      <c r="O12" s="136"/>
      <c r="P12" s="80">
        <v>50050</v>
      </c>
      <c r="Q12" s="251"/>
      <c r="R12" s="251"/>
      <c r="S12" s="136"/>
      <c r="T12" s="80">
        <v>0</v>
      </c>
      <c r="U12" s="251">
        <v>880</v>
      </c>
      <c r="V12" s="251">
        <v>880</v>
      </c>
      <c r="W12" s="136"/>
      <c r="X12" s="80">
        <v>750</v>
      </c>
      <c r="Y12" s="115"/>
      <c r="Z12" s="136"/>
      <c r="AA12" s="42">
        <f>H12+L12+P12+T12+X12</f>
        <v>50800</v>
      </c>
      <c r="AB12" s="233"/>
      <c r="AC12" s="231"/>
      <c r="AD12" s="81"/>
      <c r="AE12" s="235"/>
      <c r="AF12" s="171"/>
    </row>
    <row r="13" spans="1:32" x14ac:dyDescent="0.3">
      <c r="A13" s="229"/>
      <c r="B13" s="229"/>
      <c r="C13" s="230" t="s">
        <v>7</v>
      </c>
      <c r="D13" s="190"/>
      <c r="E13" s="83"/>
      <c r="F13" s="83"/>
      <c r="G13" s="82"/>
      <c r="H13" s="84"/>
      <c r="I13" s="279"/>
      <c r="J13" s="279"/>
      <c r="K13" s="83"/>
      <c r="L13" s="84"/>
      <c r="M13" s="252"/>
      <c r="N13" s="252"/>
      <c r="O13" s="83"/>
      <c r="P13" s="84"/>
      <c r="Q13" s="252"/>
      <c r="R13" s="252"/>
      <c r="S13" s="83"/>
      <c r="T13" s="84"/>
      <c r="U13" s="252"/>
      <c r="V13" s="252"/>
      <c r="W13" s="83"/>
      <c r="X13" s="84"/>
      <c r="Y13" s="82"/>
      <c r="Z13" s="83"/>
      <c r="AA13" s="49"/>
      <c r="AB13" s="234"/>
      <c r="AC13" s="232"/>
      <c r="AD13" s="85"/>
      <c r="AE13" s="99"/>
      <c r="AF13" s="171"/>
    </row>
    <row r="14" spans="1:32" ht="15" thickBot="1" x14ac:dyDescent="0.35">
      <c r="A14" s="224" t="s">
        <v>6</v>
      </c>
      <c r="B14" s="32"/>
      <c r="C14" s="213"/>
      <c r="D14" s="190"/>
      <c r="E14" s="87">
        <v>0</v>
      </c>
      <c r="F14" s="87">
        <v>0</v>
      </c>
      <c r="G14" s="86"/>
      <c r="H14" s="75">
        <v>0</v>
      </c>
      <c r="I14" s="277">
        <v>0</v>
      </c>
      <c r="J14" s="277">
        <v>0</v>
      </c>
      <c r="K14" s="87"/>
      <c r="L14" s="75">
        <v>0</v>
      </c>
      <c r="M14" s="250">
        <v>0</v>
      </c>
      <c r="N14" s="250">
        <v>50050</v>
      </c>
      <c r="O14" s="87"/>
      <c r="P14" s="75">
        <v>47547</v>
      </c>
      <c r="Q14" s="250">
        <v>0</v>
      </c>
      <c r="R14" s="250">
        <v>0</v>
      </c>
      <c r="S14" s="87"/>
      <c r="T14" s="75">
        <v>0</v>
      </c>
      <c r="U14" s="250">
        <v>0</v>
      </c>
      <c r="V14" s="250">
        <v>750</v>
      </c>
      <c r="W14" s="87"/>
      <c r="X14" s="75">
        <v>715</v>
      </c>
      <c r="Y14" s="86"/>
      <c r="Z14" s="87"/>
      <c r="AA14" s="58">
        <f>X14+T14+P14+L14+H14</f>
        <v>48262</v>
      </c>
      <c r="AB14" s="77">
        <f>H14+L14+P14+T14+X14</f>
        <v>48262</v>
      </c>
      <c r="AC14" s="61">
        <f>(AB14/$AB$86)*($AB$87)</f>
        <v>1304.3599530217052</v>
      </c>
      <c r="AD14" s="78">
        <f>ROUND(AC14,0)</f>
        <v>1304</v>
      </c>
      <c r="AE14" s="79">
        <f>AB14+AD14</f>
        <v>49566</v>
      </c>
      <c r="AF14" s="171">
        <v>4</v>
      </c>
    </row>
    <row r="15" spans="1:32" ht="15" thickTop="1" x14ac:dyDescent="0.3">
      <c r="A15" s="430" t="s">
        <v>49</v>
      </c>
      <c r="B15" s="431"/>
      <c r="C15" s="432"/>
      <c r="D15" s="176" t="s">
        <v>63</v>
      </c>
      <c r="E15" s="262"/>
      <c r="F15" s="262"/>
      <c r="G15" s="106"/>
      <c r="H15" s="108"/>
      <c r="I15" s="280">
        <v>23150</v>
      </c>
      <c r="J15" s="280">
        <v>23150</v>
      </c>
      <c r="K15" s="107"/>
      <c r="L15" s="108">
        <v>24000</v>
      </c>
      <c r="M15" s="253"/>
      <c r="N15" s="253"/>
      <c r="O15" s="107">
        <v>0</v>
      </c>
      <c r="P15" s="108">
        <v>0</v>
      </c>
      <c r="Q15" s="253"/>
      <c r="R15" s="253"/>
      <c r="S15" s="107"/>
      <c r="T15" s="108">
        <v>0</v>
      </c>
      <c r="U15" s="253">
        <v>350</v>
      </c>
      <c r="V15" s="253">
        <v>350</v>
      </c>
      <c r="W15" s="107"/>
      <c r="X15" s="108">
        <v>0</v>
      </c>
      <c r="Y15" s="109">
        <f>F15+J15+N15+R15+V15+AC15</f>
        <v>23500</v>
      </c>
      <c r="Z15" s="66">
        <f>G15+K15+O15+S15+AD15</f>
        <v>0</v>
      </c>
      <c r="AA15" s="42">
        <f>H15+L15+P15+T15+X15</f>
        <v>24000</v>
      </c>
      <c r="AB15" s="110"/>
      <c r="AC15" s="111"/>
      <c r="AD15" s="112"/>
      <c r="AE15" s="113"/>
      <c r="AF15" s="171"/>
    </row>
    <row r="16" spans="1:32" x14ac:dyDescent="0.3">
      <c r="A16" s="471" t="s">
        <v>51</v>
      </c>
      <c r="B16" s="472"/>
      <c r="C16" s="207" t="s">
        <v>5</v>
      </c>
      <c r="D16" s="177"/>
      <c r="E16" s="83"/>
      <c r="F16" s="83"/>
      <c r="G16" s="95"/>
      <c r="H16" s="84"/>
      <c r="I16" s="279"/>
      <c r="J16" s="279"/>
      <c r="K16" s="96"/>
      <c r="L16" s="84"/>
      <c r="M16" s="252"/>
      <c r="N16" s="252"/>
      <c r="O16" s="96"/>
      <c r="P16" s="84"/>
      <c r="Q16" s="252"/>
      <c r="R16" s="252"/>
      <c r="S16" s="96"/>
      <c r="T16" s="84"/>
      <c r="U16" s="252"/>
      <c r="V16" s="252"/>
      <c r="W16" s="96"/>
      <c r="X16" s="84"/>
      <c r="Y16" s="45"/>
      <c r="Z16" s="96"/>
      <c r="AA16" s="84"/>
      <c r="AB16" s="97"/>
      <c r="AC16" s="98"/>
      <c r="AD16" s="85"/>
      <c r="AE16" s="99"/>
      <c r="AF16" s="171"/>
    </row>
    <row r="17" spans="1:32" ht="15" thickBot="1" x14ac:dyDescent="0.35">
      <c r="A17" s="463" t="s">
        <v>6</v>
      </c>
      <c r="B17" s="464"/>
      <c r="C17" s="465"/>
      <c r="D17" s="185"/>
      <c r="E17" s="214">
        <v>0</v>
      </c>
      <c r="F17" s="214">
        <v>0</v>
      </c>
      <c r="G17" s="89"/>
      <c r="H17" s="91">
        <v>0</v>
      </c>
      <c r="I17" s="281"/>
      <c r="J17" s="281">
        <v>23150</v>
      </c>
      <c r="K17" s="90"/>
      <c r="L17" s="114">
        <v>20892</v>
      </c>
      <c r="M17" s="249">
        <v>0</v>
      </c>
      <c r="N17" s="249">
        <v>0</v>
      </c>
      <c r="O17" s="90"/>
      <c r="P17" s="91">
        <v>0</v>
      </c>
      <c r="Q17" s="249">
        <v>0</v>
      </c>
      <c r="R17" s="249">
        <v>0</v>
      </c>
      <c r="S17" s="90"/>
      <c r="T17" s="91">
        <v>0</v>
      </c>
      <c r="U17" s="249">
        <v>0</v>
      </c>
      <c r="V17" s="249">
        <v>350</v>
      </c>
      <c r="W17" s="90"/>
      <c r="X17" s="91">
        <v>0</v>
      </c>
      <c r="Y17" s="103"/>
      <c r="Z17" s="90"/>
      <c r="AA17" s="58">
        <f>X17+T17+P17+L17+H17</f>
        <v>20892</v>
      </c>
      <c r="AB17" s="77">
        <f>H17+L17+P17+T17+X17</f>
        <v>20892</v>
      </c>
      <c r="AC17" s="61">
        <f>(AB17/$AB$86)*($AB$87)</f>
        <v>564.64067254837073</v>
      </c>
      <c r="AD17" s="78">
        <f>ROUND(AC17,0)</f>
        <v>565</v>
      </c>
      <c r="AE17" s="88">
        <f>AB17+AD17</f>
        <v>21457</v>
      </c>
      <c r="AF17" s="171">
        <v>5</v>
      </c>
    </row>
    <row r="18" spans="1:32" ht="15" thickTop="1" x14ac:dyDescent="0.3">
      <c r="A18" s="424" t="s">
        <v>9</v>
      </c>
      <c r="B18" s="425"/>
      <c r="C18" s="426"/>
      <c r="D18" s="179">
        <v>110834751</v>
      </c>
      <c r="E18" s="136">
        <v>10050</v>
      </c>
      <c r="F18" s="136"/>
      <c r="G18" s="116"/>
      <c r="H18" s="80">
        <v>3550</v>
      </c>
      <c r="I18" s="278">
        <v>58431</v>
      </c>
      <c r="J18" s="278">
        <v>58431</v>
      </c>
      <c r="K18" s="117"/>
      <c r="L18" s="80">
        <v>85574</v>
      </c>
      <c r="M18" s="251"/>
      <c r="N18" s="251"/>
      <c r="O18" s="117"/>
      <c r="P18" s="80">
        <v>10000</v>
      </c>
      <c r="Q18" s="251">
        <v>40000</v>
      </c>
      <c r="R18" s="251">
        <v>40000</v>
      </c>
      <c r="S18" s="118"/>
      <c r="T18" s="80">
        <v>20000</v>
      </c>
      <c r="U18" s="251"/>
      <c r="V18" s="251"/>
      <c r="W18" s="117"/>
      <c r="X18" s="80">
        <v>315</v>
      </c>
      <c r="Y18" s="134">
        <f>F18+J18+N18+R18+V18</f>
        <v>98431</v>
      </c>
      <c r="Z18" s="136">
        <f>G18+K18+O18+S18+AD18</f>
        <v>0</v>
      </c>
      <c r="AA18" s="42">
        <f>H18+L18+P18+T18+X18</f>
        <v>119439</v>
      </c>
      <c r="AB18" s="119"/>
      <c r="AC18" s="120"/>
      <c r="AD18" s="81"/>
      <c r="AE18" s="121"/>
      <c r="AF18" s="171"/>
    </row>
    <row r="19" spans="1:32" x14ac:dyDescent="0.3">
      <c r="A19" s="489" t="s">
        <v>46</v>
      </c>
      <c r="B19" s="490"/>
      <c r="C19" s="207" t="s">
        <v>8</v>
      </c>
      <c r="D19" s="177"/>
      <c r="E19" s="214"/>
      <c r="F19" s="214"/>
      <c r="G19" s="122"/>
      <c r="H19" s="91"/>
      <c r="I19" s="291">
        <v>0</v>
      </c>
      <c r="J19" s="291">
        <v>39431</v>
      </c>
      <c r="K19" s="123"/>
      <c r="L19" s="124">
        <v>37459</v>
      </c>
      <c r="M19" s="249">
        <v>37459</v>
      </c>
      <c r="N19" s="249"/>
      <c r="O19" s="123"/>
      <c r="P19" s="91"/>
      <c r="Q19" s="249"/>
      <c r="R19" s="249"/>
      <c r="S19" s="90"/>
      <c r="T19" s="91"/>
      <c r="U19" s="249"/>
      <c r="V19" s="249"/>
      <c r="W19" s="123"/>
      <c r="X19" s="91"/>
      <c r="Y19" s="45"/>
      <c r="Z19" s="83"/>
      <c r="AA19" s="84"/>
      <c r="AB19" s="92"/>
      <c r="AC19" s="125"/>
      <c r="AD19" s="93"/>
      <c r="AE19" s="126"/>
      <c r="AF19" s="170"/>
    </row>
    <row r="20" spans="1:32" x14ac:dyDescent="0.3">
      <c r="A20" s="468" t="s">
        <v>10</v>
      </c>
      <c r="B20" s="469"/>
      <c r="C20" s="208" t="s">
        <v>5</v>
      </c>
      <c r="D20" s="180"/>
      <c r="E20" s="83"/>
      <c r="F20" s="83"/>
      <c r="G20" s="127"/>
      <c r="H20" s="84"/>
      <c r="I20" s="293">
        <v>0</v>
      </c>
      <c r="J20" s="293">
        <v>19000</v>
      </c>
      <c r="K20" s="128"/>
      <c r="L20" s="129">
        <f>(1-5%)*19000</f>
        <v>18050</v>
      </c>
      <c r="M20" s="252"/>
      <c r="N20" s="252"/>
      <c r="O20" s="128"/>
      <c r="P20" s="84"/>
      <c r="Q20" s="252"/>
      <c r="R20" s="252"/>
      <c r="S20" s="128"/>
      <c r="T20" s="84"/>
      <c r="U20" s="252"/>
      <c r="V20" s="252"/>
      <c r="W20" s="128"/>
      <c r="X20" s="84">
        <v>315</v>
      </c>
      <c r="Y20" s="45"/>
      <c r="Z20" s="145"/>
      <c r="AA20" s="84"/>
      <c r="AB20" s="97"/>
      <c r="AC20" s="130"/>
      <c r="AD20" s="131"/>
      <c r="AE20" s="132"/>
      <c r="AF20" s="171"/>
    </row>
    <row r="21" spans="1:32" x14ac:dyDescent="0.3">
      <c r="A21" s="226" t="s">
        <v>91</v>
      </c>
      <c r="B21" s="227"/>
      <c r="C21" s="208" t="s">
        <v>7</v>
      </c>
      <c r="D21" s="194"/>
      <c r="E21" s="138"/>
      <c r="F21" s="138"/>
      <c r="G21" s="153"/>
      <c r="H21" s="102"/>
      <c r="I21" s="294"/>
      <c r="J21" s="294"/>
      <c r="K21" s="154"/>
      <c r="L21" s="139"/>
      <c r="M21" s="254"/>
      <c r="N21" s="254"/>
      <c r="O21" s="154"/>
      <c r="P21" s="102">
        <v>10000</v>
      </c>
      <c r="Q21" s="254">
        <v>0</v>
      </c>
      <c r="R21" s="254">
        <v>40000</v>
      </c>
      <c r="S21" s="154"/>
      <c r="T21" s="102">
        <v>20000</v>
      </c>
      <c r="U21" s="254"/>
      <c r="V21" s="254"/>
      <c r="W21" s="154"/>
      <c r="X21" s="102"/>
      <c r="Y21" s="236"/>
      <c r="Z21" s="237"/>
      <c r="AA21" s="102"/>
      <c r="AB21" s="104"/>
      <c r="AC21" s="238"/>
      <c r="AD21" s="155"/>
      <c r="AE21" s="141"/>
      <c r="AF21" s="171"/>
    </row>
    <row r="22" spans="1:32" ht="15" thickBot="1" x14ac:dyDescent="0.35">
      <c r="A22" s="416" t="s">
        <v>6</v>
      </c>
      <c r="B22" s="422"/>
      <c r="C22" s="423"/>
      <c r="D22" s="185"/>
      <c r="E22" s="87">
        <v>0</v>
      </c>
      <c r="F22" s="87">
        <v>0</v>
      </c>
      <c r="G22" s="73"/>
      <c r="H22" s="75">
        <v>0</v>
      </c>
      <c r="I22" s="277"/>
      <c r="J22" s="277">
        <v>58431</v>
      </c>
      <c r="K22" s="74"/>
      <c r="L22" s="75">
        <v>55509</v>
      </c>
      <c r="M22" s="250">
        <v>0</v>
      </c>
      <c r="N22" s="250">
        <v>0</v>
      </c>
      <c r="O22" s="74"/>
      <c r="P22" s="75">
        <v>10000</v>
      </c>
      <c r="Q22" s="313">
        <v>0</v>
      </c>
      <c r="R22" s="313">
        <v>40000</v>
      </c>
      <c r="S22" s="74"/>
      <c r="T22" s="220">
        <v>20000</v>
      </c>
      <c r="U22" s="250">
        <v>0</v>
      </c>
      <c r="V22" s="250">
        <v>0</v>
      </c>
      <c r="W22" s="74"/>
      <c r="X22" s="75">
        <v>315</v>
      </c>
      <c r="Y22" s="60"/>
      <c r="Z22" s="87"/>
      <c r="AA22" s="58">
        <f>X22+T22+P22+L22+H22</f>
        <v>85824</v>
      </c>
      <c r="AB22" s="77">
        <f>H22+L22+P22+T22+X22</f>
        <v>85824</v>
      </c>
      <c r="AC22" s="61">
        <f>(AB22/$AB$86)*($AB$87)</f>
        <v>2319.5348018759032</v>
      </c>
      <c r="AD22" s="78">
        <f>ROUND(AC22,0)</f>
        <v>2320</v>
      </c>
      <c r="AE22" s="133">
        <f>AB22+AD22</f>
        <v>88144</v>
      </c>
      <c r="AF22" s="171">
        <v>6</v>
      </c>
    </row>
    <row r="23" spans="1:32" ht="15" thickTop="1" x14ac:dyDescent="0.3">
      <c r="A23" s="433" t="s">
        <v>11</v>
      </c>
      <c r="B23" s="434"/>
      <c r="C23" s="435"/>
      <c r="D23" s="176" t="s">
        <v>62</v>
      </c>
      <c r="E23" s="219"/>
      <c r="F23" s="219"/>
      <c r="G23" s="63"/>
      <c r="H23" s="65">
        <v>0</v>
      </c>
      <c r="I23" s="275">
        <v>39000</v>
      </c>
      <c r="J23" s="275">
        <v>39000</v>
      </c>
      <c r="K23" s="64"/>
      <c r="L23" s="65">
        <v>44800</v>
      </c>
      <c r="M23" s="199">
        <v>4294.47</v>
      </c>
      <c r="N23" s="199">
        <v>4294.47</v>
      </c>
      <c r="O23" s="64"/>
      <c r="P23" s="65">
        <v>4090</v>
      </c>
      <c r="Q23" s="199">
        <v>20277.900000000001</v>
      </c>
      <c r="R23" s="199">
        <v>20277.900000000001</v>
      </c>
      <c r="S23" s="66"/>
      <c r="T23" s="65">
        <v>23483</v>
      </c>
      <c r="U23" s="199">
        <v>2534.88</v>
      </c>
      <c r="V23" s="199">
        <v>2534.88</v>
      </c>
      <c r="W23" s="64"/>
      <c r="X23" s="65">
        <v>1413</v>
      </c>
      <c r="Y23" s="62">
        <f>F23+J23+N23+R23+AC23</f>
        <v>63572.37</v>
      </c>
      <c r="Z23" s="66">
        <f>G23+K23+O23+S23+AD23</f>
        <v>0</v>
      </c>
      <c r="AA23" s="42">
        <f>H23+L23+P23+T23+X23</f>
        <v>73786</v>
      </c>
      <c r="AB23" s="67"/>
      <c r="AC23" s="68"/>
      <c r="AD23" s="69"/>
      <c r="AE23" s="357"/>
      <c r="AF23" s="171"/>
    </row>
    <row r="24" spans="1:32" x14ac:dyDescent="0.3">
      <c r="A24" s="466" t="s">
        <v>12</v>
      </c>
      <c r="B24" s="467"/>
      <c r="C24" s="209" t="s">
        <v>5</v>
      </c>
      <c r="D24" s="385">
        <v>44016</v>
      </c>
      <c r="E24" s="83"/>
      <c r="F24" s="83"/>
      <c r="G24" s="122"/>
      <c r="H24" s="84"/>
      <c r="I24" s="279">
        <v>0</v>
      </c>
      <c r="J24" s="279">
        <v>39000</v>
      </c>
      <c r="K24" s="123"/>
      <c r="L24" s="84">
        <v>0</v>
      </c>
      <c r="M24" s="252"/>
      <c r="N24" s="252"/>
      <c r="O24" s="123"/>
      <c r="P24" s="84">
        <v>0</v>
      </c>
      <c r="Q24" s="252"/>
      <c r="R24" s="252"/>
      <c r="S24" s="123"/>
      <c r="T24" s="84">
        <v>0</v>
      </c>
      <c r="U24" s="252">
        <v>0</v>
      </c>
      <c r="V24" s="252">
        <v>475</v>
      </c>
      <c r="W24" s="123"/>
      <c r="X24" s="84">
        <v>451</v>
      </c>
      <c r="Y24" s="62"/>
      <c r="Z24" s="122"/>
      <c r="AA24" s="84"/>
      <c r="AB24" s="67"/>
      <c r="AC24" s="125"/>
      <c r="AD24" s="143"/>
      <c r="AE24" s="202"/>
      <c r="AF24" s="171"/>
    </row>
    <row r="25" spans="1:32" x14ac:dyDescent="0.3">
      <c r="A25" s="326" t="s">
        <v>80</v>
      </c>
      <c r="B25" s="193"/>
      <c r="C25" s="208" t="s">
        <v>7</v>
      </c>
      <c r="D25" s="194"/>
      <c r="E25" s="214"/>
      <c r="F25" s="214"/>
      <c r="G25" s="122"/>
      <c r="H25" s="84"/>
      <c r="I25" s="279"/>
      <c r="J25" s="279"/>
      <c r="K25" s="123"/>
      <c r="L25" s="84">
        <v>0</v>
      </c>
      <c r="M25" s="252"/>
      <c r="N25" s="252"/>
      <c r="O25" s="123"/>
      <c r="P25" s="84">
        <v>0</v>
      </c>
      <c r="Q25" s="252">
        <v>0</v>
      </c>
      <c r="R25" s="252">
        <v>20000</v>
      </c>
      <c r="S25" s="123"/>
      <c r="T25" s="84">
        <v>0</v>
      </c>
      <c r="U25" s="249">
        <v>0</v>
      </c>
      <c r="V25" s="249">
        <v>475</v>
      </c>
      <c r="W25" s="123"/>
      <c r="X25" s="91">
        <v>451</v>
      </c>
      <c r="Y25" s="103"/>
      <c r="Z25" s="122"/>
      <c r="AA25" s="91"/>
      <c r="AB25" s="92"/>
      <c r="AC25" s="125"/>
      <c r="AD25" s="143"/>
      <c r="AE25" s="202"/>
      <c r="AF25" s="171"/>
    </row>
    <row r="26" spans="1:32" ht="14.85" customHeight="1" thickBot="1" x14ac:dyDescent="0.35">
      <c r="A26" s="416" t="s">
        <v>6</v>
      </c>
      <c r="B26" s="417"/>
      <c r="C26" s="418"/>
      <c r="D26" s="185"/>
      <c r="E26" s="87">
        <v>0</v>
      </c>
      <c r="F26" s="87">
        <v>0</v>
      </c>
      <c r="G26" s="73"/>
      <c r="H26" s="75">
        <v>0</v>
      </c>
      <c r="I26" s="277">
        <v>0</v>
      </c>
      <c r="J26" s="277">
        <v>39000</v>
      </c>
      <c r="K26" s="74"/>
      <c r="L26" s="75">
        <v>37050</v>
      </c>
      <c r="M26" s="250">
        <v>0</v>
      </c>
      <c r="N26" s="250">
        <v>4200</v>
      </c>
      <c r="O26" s="74"/>
      <c r="P26" s="75">
        <v>3990</v>
      </c>
      <c r="Q26" s="250">
        <v>0</v>
      </c>
      <c r="R26" s="250">
        <v>20000</v>
      </c>
      <c r="S26" s="74"/>
      <c r="T26" s="75">
        <v>19000</v>
      </c>
      <c r="U26" s="250">
        <v>0</v>
      </c>
      <c r="V26" s="250">
        <v>950</v>
      </c>
      <c r="W26" s="74"/>
      <c r="X26" s="75">
        <v>902</v>
      </c>
      <c r="Y26" s="60"/>
      <c r="Z26" s="73"/>
      <c r="AA26" s="58">
        <f>X26+T26+P26+L26+H26</f>
        <v>60942</v>
      </c>
      <c r="AB26" s="77">
        <f>H26+L26+P26+T26+X26</f>
        <v>60942</v>
      </c>
      <c r="AC26" s="61">
        <f>(AB26/$AB$86)*($AB$87)</f>
        <v>1647.0578147828264</v>
      </c>
      <c r="AD26" s="78">
        <f>ROUND(AC26,0)</f>
        <v>1647</v>
      </c>
      <c r="AE26" s="133">
        <f>AB26+AD26</f>
        <v>62589</v>
      </c>
      <c r="AF26" s="170">
        <v>8</v>
      </c>
    </row>
    <row r="27" spans="1:32" ht="14.85" customHeight="1" thickTop="1" x14ac:dyDescent="0.3">
      <c r="A27" s="212" t="s">
        <v>78</v>
      </c>
      <c r="B27" s="368"/>
      <c r="C27" s="369"/>
      <c r="D27" s="222" t="s">
        <v>82</v>
      </c>
      <c r="E27" s="219"/>
      <c r="F27" s="219"/>
      <c r="G27" s="89"/>
      <c r="H27" s="80"/>
      <c r="I27" s="275">
        <v>30000</v>
      </c>
      <c r="J27" s="275">
        <v>30000</v>
      </c>
      <c r="K27" s="90"/>
      <c r="L27" s="65">
        <v>30000</v>
      </c>
      <c r="M27" s="199">
        <v>4394</v>
      </c>
      <c r="N27" s="199">
        <v>4394</v>
      </c>
      <c r="O27" s="90"/>
      <c r="P27" s="65">
        <v>4413</v>
      </c>
      <c r="Q27" s="199">
        <v>20277.900000000001</v>
      </c>
      <c r="R27" s="199">
        <v>20277.900000000001</v>
      </c>
      <c r="S27" s="90"/>
      <c r="T27" s="65">
        <v>25000</v>
      </c>
      <c r="U27" s="199">
        <v>1534.88</v>
      </c>
      <c r="V27" s="199">
        <v>1534.88</v>
      </c>
      <c r="W27" s="90"/>
      <c r="X27" s="65">
        <v>441</v>
      </c>
      <c r="Y27" s="62"/>
      <c r="Z27" s="136"/>
      <c r="AA27" s="42">
        <f>H27+L27+P27+T27+X27</f>
        <v>59854</v>
      </c>
      <c r="AB27" s="92"/>
      <c r="AC27" s="146"/>
      <c r="AD27" s="93"/>
      <c r="AE27" s="357"/>
      <c r="AF27" s="170"/>
    </row>
    <row r="28" spans="1:32" ht="14.85" customHeight="1" x14ac:dyDescent="0.3">
      <c r="A28" s="471" t="s">
        <v>92</v>
      </c>
      <c r="B28" s="472"/>
      <c r="C28" s="370" t="s">
        <v>5</v>
      </c>
      <c r="D28" s="190"/>
      <c r="E28" s="219"/>
      <c r="F28" s="219"/>
      <c r="G28" s="89"/>
      <c r="H28" s="84"/>
      <c r="I28" s="275">
        <v>0</v>
      </c>
      <c r="J28" s="275">
        <v>30000</v>
      </c>
      <c r="K28" s="90"/>
      <c r="L28" s="65">
        <v>0</v>
      </c>
      <c r="M28" s="199"/>
      <c r="N28" s="199"/>
      <c r="O28" s="90"/>
      <c r="P28" s="65">
        <v>0</v>
      </c>
      <c r="Q28" s="199"/>
      <c r="R28" s="199"/>
      <c r="S28" s="90"/>
      <c r="T28" s="65">
        <v>0</v>
      </c>
      <c r="U28" s="199">
        <v>0</v>
      </c>
      <c r="V28" s="199">
        <v>0</v>
      </c>
      <c r="W28" s="90"/>
      <c r="X28" s="65">
        <v>0</v>
      </c>
      <c r="Y28" s="62"/>
      <c r="Z28" s="83"/>
      <c r="AA28" s="84"/>
      <c r="AB28" s="92"/>
      <c r="AC28" s="146"/>
      <c r="AD28" s="93"/>
      <c r="AE28" s="202"/>
      <c r="AF28" s="170"/>
    </row>
    <row r="29" spans="1:32" ht="14.85" customHeight="1" x14ac:dyDescent="0.3">
      <c r="A29" s="468" t="s">
        <v>79</v>
      </c>
      <c r="B29" s="469"/>
      <c r="C29" s="230" t="s">
        <v>7</v>
      </c>
      <c r="D29" s="190"/>
      <c r="E29" s="219"/>
      <c r="F29" s="219"/>
      <c r="G29" s="89"/>
      <c r="H29" s="84"/>
      <c r="I29" s="275"/>
      <c r="J29" s="275"/>
      <c r="K29" s="90"/>
      <c r="L29" s="65">
        <v>0</v>
      </c>
      <c r="M29" s="199"/>
      <c r="N29" s="199"/>
      <c r="O29" s="90"/>
      <c r="P29" s="65">
        <v>0</v>
      </c>
      <c r="Q29" s="199"/>
      <c r="R29" s="199"/>
      <c r="S29" s="90"/>
      <c r="T29" s="65">
        <v>0</v>
      </c>
      <c r="U29" s="199">
        <v>0</v>
      </c>
      <c r="V29" s="199">
        <v>800</v>
      </c>
      <c r="W29" s="90"/>
      <c r="X29" s="65">
        <v>441</v>
      </c>
      <c r="Y29" s="62"/>
      <c r="Z29" s="83"/>
      <c r="AA29" s="65"/>
      <c r="AB29" s="92"/>
      <c r="AC29" s="146"/>
      <c r="AD29" s="93"/>
      <c r="AE29" s="202"/>
      <c r="AF29" s="170"/>
    </row>
    <row r="30" spans="1:32" ht="14.85" customHeight="1" thickBot="1" x14ac:dyDescent="0.35">
      <c r="A30" s="416" t="s">
        <v>6</v>
      </c>
      <c r="B30" s="470"/>
      <c r="C30" s="371"/>
      <c r="D30" s="190"/>
      <c r="E30" s="214">
        <v>0</v>
      </c>
      <c r="F30" s="214">
        <v>0</v>
      </c>
      <c r="G30" s="89"/>
      <c r="H30" s="91">
        <v>0</v>
      </c>
      <c r="I30" s="276"/>
      <c r="J30" s="276">
        <v>30000</v>
      </c>
      <c r="K30" s="90"/>
      <c r="L30" s="91">
        <v>28000</v>
      </c>
      <c r="M30" s="249">
        <v>0</v>
      </c>
      <c r="N30" s="249">
        <v>4000</v>
      </c>
      <c r="O30" s="90"/>
      <c r="P30" s="91">
        <v>3800</v>
      </c>
      <c r="Q30" s="249">
        <v>0</v>
      </c>
      <c r="R30" s="249">
        <v>20000</v>
      </c>
      <c r="S30" s="90"/>
      <c r="T30" s="91">
        <v>19000</v>
      </c>
      <c r="U30" s="255">
        <v>0</v>
      </c>
      <c r="V30" s="255">
        <v>800</v>
      </c>
      <c r="W30" s="90"/>
      <c r="X30" s="114">
        <v>441</v>
      </c>
      <c r="Y30" s="196"/>
      <c r="Z30" s="87"/>
      <c r="AA30" s="58">
        <f>X30+T30+P30+L30+H30</f>
        <v>51241</v>
      </c>
      <c r="AB30" s="77">
        <f>H30+L30+P30+T30+X30</f>
        <v>51241</v>
      </c>
      <c r="AC30" s="61">
        <f>(AB30/$AB$86)*($AB$87)</f>
        <v>1384.8723292193692</v>
      </c>
      <c r="AD30" s="78">
        <f>ROUND(AC30,0)</f>
        <v>1385</v>
      </c>
      <c r="AE30" s="133">
        <f>AB30+AD30</f>
        <v>52626</v>
      </c>
      <c r="AF30" s="170">
        <v>9</v>
      </c>
    </row>
    <row r="31" spans="1:32" ht="14.85" customHeight="1" thickTop="1" x14ac:dyDescent="0.3">
      <c r="A31" s="218" t="s">
        <v>73</v>
      </c>
      <c r="B31" s="372"/>
      <c r="C31" s="373"/>
      <c r="D31" s="223" t="s">
        <v>83</v>
      </c>
      <c r="E31" s="136"/>
      <c r="F31" s="136"/>
      <c r="G31" s="135"/>
      <c r="H31" s="80">
        <v>0</v>
      </c>
      <c r="I31" s="278">
        <v>55550</v>
      </c>
      <c r="J31" s="278">
        <v>55550</v>
      </c>
      <c r="K31" s="136"/>
      <c r="L31" s="80">
        <v>57393</v>
      </c>
      <c r="M31" s="251"/>
      <c r="N31" s="251"/>
      <c r="O31" s="136"/>
      <c r="P31" s="80">
        <v>0</v>
      </c>
      <c r="Q31" s="251"/>
      <c r="R31" s="251"/>
      <c r="S31" s="90"/>
      <c r="T31" s="80">
        <v>0</v>
      </c>
      <c r="U31" s="249">
        <v>825</v>
      </c>
      <c r="V31" s="249">
        <v>825</v>
      </c>
      <c r="W31" s="117"/>
      <c r="X31" s="91">
        <v>874</v>
      </c>
      <c r="Y31" s="103"/>
      <c r="Z31" s="89"/>
      <c r="AA31" s="42">
        <f>H31+L31+P31+T31+X31</f>
        <v>58267</v>
      </c>
      <c r="AB31" s="92"/>
      <c r="AC31" s="146"/>
      <c r="AD31" s="93"/>
      <c r="AE31" s="357"/>
      <c r="AF31" s="170"/>
    </row>
    <row r="32" spans="1:32" ht="14.85" customHeight="1" x14ac:dyDescent="0.3">
      <c r="A32" s="320" t="s">
        <v>41</v>
      </c>
      <c r="B32" s="374"/>
      <c r="C32" s="370" t="s">
        <v>5</v>
      </c>
      <c r="D32" s="384">
        <v>43755</v>
      </c>
      <c r="E32" s="83"/>
      <c r="F32" s="83"/>
      <c r="G32" s="95"/>
      <c r="H32" s="84"/>
      <c r="I32" s="279">
        <v>0</v>
      </c>
      <c r="J32" s="279">
        <v>55000</v>
      </c>
      <c r="K32" s="83"/>
      <c r="L32" s="84">
        <v>0</v>
      </c>
      <c r="M32" s="252"/>
      <c r="N32" s="252"/>
      <c r="O32" s="83"/>
      <c r="P32" s="84">
        <v>0</v>
      </c>
      <c r="Q32" s="252"/>
      <c r="R32" s="252"/>
      <c r="S32" s="90"/>
      <c r="T32" s="84">
        <v>0</v>
      </c>
      <c r="U32" s="252"/>
      <c r="V32" s="252"/>
      <c r="W32" s="123"/>
      <c r="X32" s="84">
        <v>0</v>
      </c>
      <c r="Y32" s="45"/>
      <c r="Z32" s="82"/>
      <c r="AA32" s="91"/>
      <c r="AB32" s="92"/>
      <c r="AC32" s="146"/>
      <c r="AD32" s="93"/>
      <c r="AE32" s="202"/>
      <c r="AF32" s="170"/>
    </row>
    <row r="33" spans="1:32" ht="14.85" customHeight="1" thickBot="1" x14ac:dyDescent="0.35">
      <c r="A33" s="323" t="s">
        <v>6</v>
      </c>
      <c r="B33" s="375"/>
      <c r="C33" s="376"/>
      <c r="D33" s="383"/>
      <c r="E33" s="214">
        <v>0</v>
      </c>
      <c r="F33" s="214">
        <v>0</v>
      </c>
      <c r="G33" s="89"/>
      <c r="H33" s="91">
        <v>0</v>
      </c>
      <c r="I33" s="276">
        <v>0</v>
      </c>
      <c r="J33" s="276">
        <v>55000</v>
      </c>
      <c r="K33" s="138"/>
      <c r="L33" s="91">
        <v>52000</v>
      </c>
      <c r="M33" s="254">
        <v>0</v>
      </c>
      <c r="N33" s="254">
        <v>0</v>
      </c>
      <c r="O33" s="138"/>
      <c r="P33" s="102">
        <v>0</v>
      </c>
      <c r="Q33" s="254">
        <v>0</v>
      </c>
      <c r="R33" s="254">
        <v>0</v>
      </c>
      <c r="S33" s="90"/>
      <c r="T33" s="102">
        <v>0</v>
      </c>
      <c r="U33" s="254">
        <v>0</v>
      </c>
      <c r="V33" s="254">
        <v>825</v>
      </c>
      <c r="W33" s="154"/>
      <c r="X33" s="75">
        <v>783</v>
      </c>
      <c r="Y33" s="60"/>
      <c r="Z33" s="86"/>
      <c r="AA33" s="58">
        <f>X33+T33+P33+L33+H33</f>
        <v>52783</v>
      </c>
      <c r="AB33" s="104">
        <f>H33+L33+P33+T33+X33</f>
        <v>52783</v>
      </c>
      <c r="AC33" s="146">
        <f>(AB33/$AB$86)*($AB$87)</f>
        <v>1426.5474161937893</v>
      </c>
      <c r="AD33" s="93">
        <f>ROUND(AC33,0)</f>
        <v>1427</v>
      </c>
      <c r="AE33" s="202">
        <f>AB33+AD33</f>
        <v>54210</v>
      </c>
      <c r="AF33" s="170">
        <v>10</v>
      </c>
    </row>
    <row r="34" spans="1:32" ht="14.85" customHeight="1" thickTop="1" x14ac:dyDescent="0.3">
      <c r="A34" s="212" t="s">
        <v>118</v>
      </c>
      <c r="B34" s="368"/>
      <c r="C34" s="369" t="s">
        <v>7</v>
      </c>
      <c r="D34" s="223" t="s">
        <v>120</v>
      </c>
      <c r="E34" s="134"/>
      <c r="F34" s="136"/>
      <c r="G34" s="136"/>
      <c r="H34" s="80">
        <v>0</v>
      </c>
      <c r="I34" s="360"/>
      <c r="J34" s="278"/>
      <c r="K34" s="115"/>
      <c r="L34" s="147">
        <v>0</v>
      </c>
      <c r="M34" s="134"/>
      <c r="N34" s="251"/>
      <c r="O34" s="135"/>
      <c r="P34" s="365">
        <v>50737.5</v>
      </c>
      <c r="Q34" s="115"/>
      <c r="R34" s="136"/>
      <c r="S34" s="136"/>
      <c r="T34" s="332">
        <v>50737.5</v>
      </c>
      <c r="U34" s="136"/>
      <c r="V34" s="136"/>
      <c r="W34" s="363"/>
      <c r="X34" s="364">
        <v>1500</v>
      </c>
      <c r="Y34" s="219"/>
      <c r="Z34" s="219"/>
      <c r="AA34" s="42">
        <f>H34+L34+P34+T34+X34</f>
        <v>102975</v>
      </c>
      <c r="AB34" s="360"/>
      <c r="AC34" s="334"/>
      <c r="AD34" s="81"/>
      <c r="AE34" s="202"/>
      <c r="AF34" s="170"/>
    </row>
    <row r="35" spans="1:32" ht="14.85" customHeight="1" x14ac:dyDescent="0.3">
      <c r="A35" s="320"/>
      <c r="B35" s="374"/>
      <c r="C35" s="370"/>
      <c r="D35" s="358"/>
      <c r="E35" s="45"/>
      <c r="F35" s="83"/>
      <c r="G35" s="83"/>
      <c r="H35" s="84"/>
      <c r="I35" s="361"/>
      <c r="J35" s="279"/>
      <c r="K35" s="359"/>
      <c r="L35" s="129"/>
      <c r="M35" s="45"/>
      <c r="N35" s="252"/>
      <c r="O35" s="100"/>
      <c r="P35" s="366"/>
      <c r="Q35" s="82"/>
      <c r="R35" s="83"/>
      <c r="S35" s="83"/>
      <c r="T35" s="221"/>
      <c r="U35" s="83"/>
      <c r="V35" s="83"/>
      <c r="W35" s="145"/>
      <c r="X35" s="221"/>
      <c r="Y35" s="83"/>
      <c r="Z35" s="83"/>
      <c r="AA35" s="52"/>
      <c r="AB35" s="361"/>
      <c r="AC35" s="336"/>
      <c r="AD35" s="85"/>
      <c r="AE35" s="202"/>
      <c r="AF35" s="170"/>
    </row>
    <row r="36" spans="1:32" ht="14.85" customHeight="1" thickBot="1" x14ac:dyDescent="0.35">
      <c r="A36" s="320" t="s">
        <v>6</v>
      </c>
      <c r="B36" s="374"/>
      <c r="C36" s="370"/>
      <c r="D36" s="190"/>
      <c r="E36" s="87"/>
      <c r="F36" s="87"/>
      <c r="G36" s="87"/>
      <c r="H36" s="75">
        <v>0</v>
      </c>
      <c r="I36" s="362"/>
      <c r="J36" s="277"/>
      <c r="K36" s="328"/>
      <c r="L36" s="76">
        <v>0</v>
      </c>
      <c r="M36" s="60"/>
      <c r="N36" s="250"/>
      <c r="O36" s="89"/>
      <c r="P36" s="367">
        <v>35000</v>
      </c>
      <c r="Q36" s="359"/>
      <c r="R36" s="138"/>
      <c r="S36" s="138"/>
      <c r="T36" s="337">
        <v>40000</v>
      </c>
      <c r="U36" s="138"/>
      <c r="V36" s="138"/>
      <c r="W36" s="237"/>
      <c r="X36" s="337">
        <v>370</v>
      </c>
      <c r="Y36" s="138"/>
      <c r="Z36" s="138"/>
      <c r="AA36" s="58">
        <f>X36+T36+P36+L36+H36</f>
        <v>75370</v>
      </c>
      <c r="AB36" s="104">
        <f>H36+L36+P36+T36+X36</f>
        <v>75370</v>
      </c>
      <c r="AC36" s="146">
        <f>(AB36/$AB$86)*($AB$87)</f>
        <v>2036.9982524397233</v>
      </c>
      <c r="AD36" s="93">
        <f>ROUND(AC36,0)</f>
        <v>2037</v>
      </c>
      <c r="AE36" s="202">
        <f>AB36+AD36</f>
        <v>77407</v>
      </c>
      <c r="AF36" s="170">
        <v>11</v>
      </c>
    </row>
    <row r="37" spans="1:32" ht="15" thickTop="1" x14ac:dyDescent="0.3">
      <c r="A37" s="433" t="s">
        <v>13</v>
      </c>
      <c r="B37" s="434"/>
      <c r="C37" s="435"/>
      <c r="D37" s="179">
        <v>135907124</v>
      </c>
      <c r="E37" s="136"/>
      <c r="F37" s="136"/>
      <c r="G37" s="116"/>
      <c r="H37" s="80">
        <v>0</v>
      </c>
      <c r="I37" s="278">
        <v>375551.6</v>
      </c>
      <c r="J37" s="278">
        <v>375551.6</v>
      </c>
      <c r="K37" s="195"/>
      <c r="L37" s="80">
        <v>365946.87</v>
      </c>
      <c r="M37" s="251"/>
      <c r="N37" s="251"/>
      <c r="O37" s="117"/>
      <c r="P37" s="80">
        <v>0</v>
      </c>
      <c r="Q37" s="251"/>
      <c r="R37" s="251"/>
      <c r="S37" s="118"/>
      <c r="T37" s="80">
        <v>0</v>
      </c>
      <c r="U37" s="251">
        <v>5498.65</v>
      </c>
      <c r="V37" s="251">
        <v>5498.65</v>
      </c>
      <c r="W37" s="136"/>
      <c r="X37" s="80">
        <v>5487.85</v>
      </c>
      <c r="Y37" s="134">
        <f>F37+J37+N37+R37+V37</f>
        <v>381050.25</v>
      </c>
      <c r="Z37" s="118">
        <f>G37+K37+O37+S37+AD37</f>
        <v>0</v>
      </c>
      <c r="AA37" s="42">
        <f>H37+L37+P37+T37+X37</f>
        <v>371434.72</v>
      </c>
      <c r="AB37" s="119"/>
      <c r="AC37" s="120"/>
      <c r="AD37" s="81"/>
      <c r="AE37" s="121"/>
      <c r="AF37" s="171"/>
    </row>
    <row r="38" spans="1:32" x14ac:dyDescent="0.3">
      <c r="A38" s="172" t="s">
        <v>69</v>
      </c>
      <c r="B38" s="22" t="s">
        <v>70</v>
      </c>
      <c r="C38" s="209"/>
      <c r="D38" s="180"/>
      <c r="E38" s="219"/>
      <c r="F38" s="219"/>
      <c r="G38" s="63"/>
      <c r="H38" s="65"/>
      <c r="I38" s="295">
        <v>0</v>
      </c>
      <c r="J38" s="295">
        <v>60000</v>
      </c>
      <c r="K38" s="145"/>
      <c r="L38" s="71">
        <v>0</v>
      </c>
      <c r="M38" s="199"/>
      <c r="N38" s="199"/>
      <c r="O38" s="64"/>
      <c r="P38" s="65">
        <v>0</v>
      </c>
      <c r="Q38" s="252"/>
      <c r="R38" s="252"/>
      <c r="S38" s="145"/>
      <c r="T38" s="84"/>
      <c r="U38" s="199">
        <v>0</v>
      </c>
      <c r="V38" s="199">
        <v>900</v>
      </c>
      <c r="W38" s="64"/>
      <c r="X38" s="65">
        <v>0</v>
      </c>
      <c r="Y38" s="62"/>
      <c r="Z38" s="145"/>
      <c r="AA38" s="65"/>
      <c r="AB38" s="67"/>
      <c r="AC38" s="68"/>
      <c r="AD38" s="131"/>
      <c r="AE38" s="132"/>
      <c r="AF38" s="171"/>
    </row>
    <row r="39" spans="1:32" ht="15" thickBot="1" x14ac:dyDescent="0.35">
      <c r="A39" s="416" t="s">
        <v>6</v>
      </c>
      <c r="B39" s="417"/>
      <c r="C39" s="418"/>
      <c r="D39" s="185"/>
      <c r="E39" s="87">
        <v>0</v>
      </c>
      <c r="F39" s="87">
        <v>0</v>
      </c>
      <c r="G39" s="73"/>
      <c r="H39" s="75">
        <v>0</v>
      </c>
      <c r="I39" s="277"/>
      <c r="J39" s="277">
        <v>60000</v>
      </c>
      <c r="K39" s="74"/>
      <c r="L39" s="75">
        <v>57000</v>
      </c>
      <c r="M39" s="250">
        <v>0</v>
      </c>
      <c r="N39" s="250">
        <v>0</v>
      </c>
      <c r="O39" s="74"/>
      <c r="P39" s="75">
        <v>0</v>
      </c>
      <c r="Q39" s="250">
        <v>0</v>
      </c>
      <c r="R39" s="250">
        <v>0</v>
      </c>
      <c r="S39" s="74"/>
      <c r="T39" s="75">
        <v>0</v>
      </c>
      <c r="U39" s="250">
        <v>0</v>
      </c>
      <c r="V39" s="250">
        <v>900</v>
      </c>
      <c r="W39" s="74"/>
      <c r="X39" s="75">
        <v>855</v>
      </c>
      <c r="Y39" s="60"/>
      <c r="Z39" s="73"/>
      <c r="AA39" s="58">
        <f>X39+T39+P39+L39+H39</f>
        <v>57855</v>
      </c>
      <c r="AB39" s="77">
        <f>H39+L39+P39+T39+X39</f>
        <v>57855</v>
      </c>
      <c r="AC39" s="61">
        <f>(AB39/$AB$86)*($AB$87)</f>
        <v>1563.626560898238</v>
      </c>
      <c r="AD39" s="78">
        <f>ROUND(AC39,0)</f>
        <v>1564</v>
      </c>
      <c r="AE39" s="133">
        <f>AB39+AD39</f>
        <v>59419</v>
      </c>
      <c r="AF39" s="170">
        <v>12</v>
      </c>
    </row>
    <row r="40" spans="1:32" ht="15" thickTop="1" x14ac:dyDescent="0.3">
      <c r="A40" s="424" t="s">
        <v>14</v>
      </c>
      <c r="B40" s="425"/>
      <c r="C40" s="426"/>
      <c r="D40" s="176" t="s">
        <v>61</v>
      </c>
      <c r="E40" s="136"/>
      <c r="F40" s="136"/>
      <c r="G40" s="116"/>
      <c r="H40" s="80">
        <v>0</v>
      </c>
      <c r="I40" s="290">
        <v>39500</v>
      </c>
      <c r="J40" s="290">
        <v>39500</v>
      </c>
      <c r="K40" s="144"/>
      <c r="L40" s="147">
        <v>39500</v>
      </c>
      <c r="M40" s="118"/>
      <c r="N40" s="118"/>
      <c r="O40" s="117"/>
      <c r="P40" s="147"/>
      <c r="Q40" s="118"/>
      <c r="R40" s="118"/>
      <c r="S40" s="118"/>
      <c r="T40" s="147">
        <v>0</v>
      </c>
      <c r="U40" s="118">
        <v>592</v>
      </c>
      <c r="V40" s="118">
        <v>592</v>
      </c>
      <c r="W40" s="117"/>
      <c r="X40" s="147">
        <v>592</v>
      </c>
      <c r="Y40" s="134">
        <f>F40+J40+N40+R40+V40+AC40</f>
        <v>40092</v>
      </c>
      <c r="Z40" s="118">
        <f>G40+K40+O40+S40+AD40</f>
        <v>0</v>
      </c>
      <c r="AA40" s="42">
        <f>H40+L40+P40+T40+X40</f>
        <v>40092</v>
      </c>
      <c r="AB40" s="119"/>
      <c r="AC40" s="120"/>
      <c r="AD40" s="81"/>
      <c r="AE40" s="121"/>
      <c r="AF40" s="171"/>
    </row>
    <row r="41" spans="1:32" x14ac:dyDescent="0.3">
      <c r="A41" s="419" t="s">
        <v>15</v>
      </c>
      <c r="B41" s="420"/>
      <c r="C41" s="200" t="s">
        <v>5</v>
      </c>
      <c r="D41" s="180"/>
      <c r="E41" s="83"/>
      <c r="F41" s="83"/>
      <c r="G41" s="127"/>
      <c r="H41" s="84"/>
      <c r="I41" s="293"/>
      <c r="J41" s="293"/>
      <c r="K41" s="128"/>
      <c r="L41" s="129"/>
      <c r="M41" s="252"/>
      <c r="N41" s="252"/>
      <c r="O41" s="128"/>
      <c r="P41" s="84"/>
      <c r="Q41" s="252"/>
      <c r="R41" s="252"/>
      <c r="S41" s="128"/>
      <c r="T41" s="84"/>
      <c r="U41" s="252"/>
      <c r="V41" s="252"/>
      <c r="W41" s="128"/>
      <c r="X41" s="84"/>
      <c r="Y41" s="62"/>
      <c r="Z41" s="127"/>
      <c r="AA41" s="65"/>
      <c r="AB41" s="97"/>
      <c r="AC41" s="130"/>
      <c r="AD41" s="131"/>
      <c r="AE41" s="132"/>
      <c r="AF41" s="170"/>
    </row>
    <row r="42" spans="1:32" ht="15" thickBot="1" x14ac:dyDescent="0.35">
      <c r="A42" s="416" t="s">
        <v>6</v>
      </c>
      <c r="B42" s="417"/>
      <c r="C42" s="418"/>
      <c r="D42" s="185"/>
      <c r="E42" s="87">
        <v>0</v>
      </c>
      <c r="F42" s="87">
        <v>0</v>
      </c>
      <c r="G42" s="73"/>
      <c r="H42" s="75">
        <v>0</v>
      </c>
      <c r="I42" s="277"/>
      <c r="J42" s="277">
        <v>39500</v>
      </c>
      <c r="K42" s="74"/>
      <c r="L42" s="75">
        <v>37525</v>
      </c>
      <c r="M42" s="250">
        <v>0</v>
      </c>
      <c r="N42" s="250">
        <v>0</v>
      </c>
      <c r="O42" s="74"/>
      <c r="P42" s="75">
        <v>0</v>
      </c>
      <c r="Q42" s="250">
        <v>0</v>
      </c>
      <c r="R42" s="250">
        <v>0</v>
      </c>
      <c r="S42" s="74"/>
      <c r="T42" s="75">
        <v>0</v>
      </c>
      <c r="U42" s="250">
        <v>0</v>
      </c>
      <c r="V42" s="250">
        <v>590</v>
      </c>
      <c r="W42" s="74"/>
      <c r="X42" s="75">
        <v>560</v>
      </c>
      <c r="Y42" s="60"/>
      <c r="Z42" s="73"/>
      <c r="AA42" s="58">
        <f>X42+T42+P42+L42+H42</f>
        <v>38085</v>
      </c>
      <c r="AB42" s="77">
        <f>H42+L42+P42+T42+X42</f>
        <v>38085</v>
      </c>
      <c r="AC42" s="61">
        <f>(AB42/$AB$86)*($AB$87)</f>
        <v>1029.3097843195815</v>
      </c>
      <c r="AD42" s="78">
        <f>ROUND(AC42,0)</f>
        <v>1029</v>
      </c>
      <c r="AE42" s="133">
        <f>AB42+AD42</f>
        <v>39114</v>
      </c>
      <c r="AF42" s="171">
        <v>13</v>
      </c>
    </row>
    <row r="43" spans="1:32" ht="15" thickTop="1" x14ac:dyDescent="0.3">
      <c r="A43" s="430" t="s">
        <v>90</v>
      </c>
      <c r="B43" s="431"/>
      <c r="C43" s="432"/>
      <c r="D43" s="243" t="s">
        <v>93</v>
      </c>
      <c r="E43" s="262"/>
      <c r="F43" s="262"/>
      <c r="G43" s="106"/>
      <c r="H43" s="108">
        <v>0</v>
      </c>
      <c r="I43" s="280"/>
      <c r="J43" s="280"/>
      <c r="K43" s="107"/>
      <c r="L43" s="108">
        <v>0</v>
      </c>
      <c r="M43" s="253">
        <v>15000</v>
      </c>
      <c r="N43" s="253">
        <v>15000</v>
      </c>
      <c r="O43" s="107"/>
      <c r="P43" s="108">
        <v>17000</v>
      </c>
      <c r="Q43" s="253">
        <v>10000</v>
      </c>
      <c r="R43" s="253">
        <v>10000</v>
      </c>
      <c r="S43" s="107"/>
      <c r="T43" s="108">
        <v>8000</v>
      </c>
      <c r="U43" s="253">
        <v>375</v>
      </c>
      <c r="V43" s="253">
        <v>375</v>
      </c>
      <c r="W43" s="107"/>
      <c r="X43" s="108">
        <v>375</v>
      </c>
      <c r="Y43" s="134">
        <f>F43+J43+N43+R43+AC43</f>
        <v>25000</v>
      </c>
      <c r="Z43" s="118">
        <f>G43+K43+O43+S43+AD43</f>
        <v>0</v>
      </c>
      <c r="AA43" s="42">
        <f>H43+L43+P43+T43+X43</f>
        <v>25375</v>
      </c>
      <c r="AB43" s="110"/>
      <c r="AC43" s="111"/>
      <c r="AD43" s="112"/>
      <c r="AE43" s="113"/>
      <c r="AF43" s="171"/>
    </row>
    <row r="44" spans="1:32" x14ac:dyDescent="0.3">
      <c r="A44" s="427" t="s">
        <v>74</v>
      </c>
      <c r="B44" s="428"/>
      <c r="C44" s="225" t="s">
        <v>7</v>
      </c>
      <c r="D44" s="177"/>
      <c r="E44" s="83"/>
      <c r="F44" s="83"/>
      <c r="G44" s="95"/>
      <c r="H44" s="84"/>
      <c r="I44" s="279"/>
      <c r="J44" s="279"/>
      <c r="K44" s="96"/>
      <c r="L44" s="84"/>
      <c r="M44" s="252"/>
      <c r="N44" s="252"/>
      <c r="O44" s="96"/>
      <c r="P44" s="84">
        <f>(1-5%)*17000</f>
        <v>16150</v>
      </c>
      <c r="Q44" s="252"/>
      <c r="R44" s="252"/>
      <c r="S44" s="96"/>
      <c r="T44" s="84">
        <f>(1-5%)*8000</f>
        <v>7600</v>
      </c>
      <c r="U44" s="252"/>
      <c r="V44" s="252"/>
      <c r="W44" s="96"/>
      <c r="X44" s="84"/>
      <c r="Y44" s="45"/>
      <c r="Z44" s="96"/>
      <c r="AA44" s="84"/>
      <c r="AB44" s="97"/>
      <c r="AC44" s="98"/>
      <c r="AD44" s="85"/>
      <c r="AE44" s="99"/>
      <c r="AF44" s="171"/>
    </row>
    <row r="45" spans="1:32" s="206" customFormat="1" ht="15" thickBot="1" x14ac:dyDescent="0.35">
      <c r="A45" s="427" t="s">
        <v>6</v>
      </c>
      <c r="B45" s="428"/>
      <c r="C45" s="429"/>
      <c r="D45" s="190"/>
      <c r="E45" s="138">
        <v>0</v>
      </c>
      <c r="F45" s="138">
        <v>0</v>
      </c>
      <c r="G45" s="100"/>
      <c r="H45" s="102">
        <v>0</v>
      </c>
      <c r="I45" s="341">
        <v>0</v>
      </c>
      <c r="J45" s="341">
        <v>0</v>
      </c>
      <c r="K45" s="101"/>
      <c r="L45" s="102">
        <v>0</v>
      </c>
      <c r="M45" s="254">
        <v>0</v>
      </c>
      <c r="N45" s="254">
        <v>15000</v>
      </c>
      <c r="O45" s="101"/>
      <c r="P45" s="102">
        <v>16150</v>
      </c>
      <c r="Q45" s="254">
        <v>0</v>
      </c>
      <c r="R45" s="254">
        <v>10000</v>
      </c>
      <c r="S45" s="101"/>
      <c r="T45" s="102">
        <v>7600</v>
      </c>
      <c r="U45" s="254">
        <v>0</v>
      </c>
      <c r="V45" s="254">
        <v>375</v>
      </c>
      <c r="W45" s="101"/>
      <c r="X45" s="102">
        <v>356</v>
      </c>
      <c r="Y45" s="103"/>
      <c r="Z45" s="138"/>
      <c r="AA45" s="342">
        <f>X45+T45+P45+L45+H45</f>
        <v>24106</v>
      </c>
      <c r="AB45" s="77">
        <f>H45+L45+P45+T45+X45</f>
        <v>24106</v>
      </c>
      <c r="AC45" s="140">
        <f>(AB45/$AB$86)*($AB$87)</f>
        <v>651.50431037962005</v>
      </c>
      <c r="AD45" s="105">
        <f>ROUND(AC45,0)</f>
        <v>652</v>
      </c>
      <c r="AE45" s="343">
        <f>AB45+AD45</f>
        <v>24758</v>
      </c>
      <c r="AF45" s="340">
        <v>14</v>
      </c>
    </row>
    <row r="46" spans="1:32" s="206" customFormat="1" ht="15" thickTop="1" x14ac:dyDescent="0.3">
      <c r="A46" s="321" t="s">
        <v>109</v>
      </c>
      <c r="B46" s="321"/>
      <c r="C46" s="322"/>
      <c r="D46" s="176" t="s">
        <v>60</v>
      </c>
      <c r="E46" s="115">
        <v>0</v>
      </c>
      <c r="F46" s="136">
        <v>0</v>
      </c>
      <c r="G46" s="136"/>
      <c r="H46" s="332">
        <v>83563</v>
      </c>
      <c r="I46" s="333">
        <v>0</v>
      </c>
      <c r="J46" s="333">
        <v>0</v>
      </c>
      <c r="K46" s="136"/>
      <c r="L46" s="332">
        <v>10000</v>
      </c>
      <c r="M46" s="136">
        <v>0</v>
      </c>
      <c r="N46" s="136">
        <v>0</v>
      </c>
      <c r="O46" s="136"/>
      <c r="P46" s="332">
        <v>4500</v>
      </c>
      <c r="Q46" s="136">
        <v>0</v>
      </c>
      <c r="R46" s="136">
        <v>0</v>
      </c>
      <c r="S46" s="136"/>
      <c r="T46" s="332">
        <v>50000</v>
      </c>
      <c r="U46" s="136">
        <v>0</v>
      </c>
      <c r="V46" s="136">
        <v>0</v>
      </c>
      <c r="W46" s="136"/>
      <c r="X46" s="332">
        <v>1437</v>
      </c>
      <c r="Y46" s="136"/>
      <c r="Z46" s="136"/>
      <c r="AA46" s="42">
        <f>H46+L46+P46+T46+X46</f>
        <v>149500</v>
      </c>
      <c r="AB46" s="349"/>
      <c r="AC46" s="334"/>
      <c r="AD46" s="81"/>
      <c r="AE46" s="235"/>
      <c r="AF46" s="340"/>
    </row>
    <row r="47" spans="1:32" s="206" customFormat="1" x14ac:dyDescent="0.3">
      <c r="A47" s="326" t="s">
        <v>52</v>
      </c>
      <c r="B47" s="354"/>
      <c r="C47" s="348" t="s">
        <v>7</v>
      </c>
      <c r="D47" s="347"/>
      <c r="E47" s="82"/>
      <c r="F47" s="83"/>
      <c r="G47" s="83"/>
      <c r="H47" s="221"/>
      <c r="I47" s="296"/>
      <c r="J47" s="296"/>
      <c r="K47" s="83"/>
      <c r="L47" s="221"/>
      <c r="M47" s="83"/>
      <c r="N47" s="83"/>
      <c r="O47" s="83"/>
      <c r="P47" s="221">
        <v>4500</v>
      </c>
      <c r="Q47" s="83"/>
      <c r="R47" s="83"/>
      <c r="S47" s="83"/>
      <c r="T47" s="221">
        <v>30000</v>
      </c>
      <c r="U47" s="83"/>
      <c r="V47" s="83"/>
      <c r="W47" s="83"/>
      <c r="X47" s="221">
        <v>500</v>
      </c>
      <c r="Y47" s="83"/>
      <c r="Z47" s="83"/>
      <c r="AA47" s="49"/>
      <c r="AB47" s="350"/>
      <c r="AC47" s="336"/>
      <c r="AD47" s="85"/>
      <c r="AE47" s="99"/>
      <c r="AF47" s="340"/>
    </row>
    <row r="48" spans="1:32" s="206" customFormat="1" x14ac:dyDescent="0.3">
      <c r="A48" s="320" t="s">
        <v>113</v>
      </c>
      <c r="B48" s="355"/>
      <c r="C48" s="348" t="s">
        <v>7</v>
      </c>
      <c r="D48" s="347"/>
      <c r="E48" s="82"/>
      <c r="F48" s="83"/>
      <c r="G48" s="83"/>
      <c r="H48" s="221">
        <v>15000</v>
      </c>
      <c r="I48" s="296"/>
      <c r="J48" s="296"/>
      <c r="K48" s="83"/>
      <c r="L48" s="221">
        <v>0</v>
      </c>
      <c r="M48" s="83"/>
      <c r="N48" s="83"/>
      <c r="O48" s="83"/>
      <c r="P48" s="221"/>
      <c r="Q48" s="83"/>
      <c r="R48" s="83"/>
      <c r="S48" s="83"/>
      <c r="T48" s="221"/>
      <c r="U48" s="83"/>
      <c r="V48" s="83"/>
      <c r="W48" s="83"/>
      <c r="X48" s="221"/>
      <c r="Y48" s="83"/>
      <c r="Z48" s="83"/>
      <c r="AA48" s="49"/>
      <c r="AB48" s="350"/>
      <c r="AC48" s="336"/>
      <c r="AD48" s="85"/>
      <c r="AE48" s="99"/>
      <c r="AF48" s="340"/>
    </row>
    <row r="49" spans="1:32" s="206" customFormat="1" x14ac:dyDescent="0.3">
      <c r="A49" s="320" t="s">
        <v>114</v>
      </c>
      <c r="B49" s="355"/>
      <c r="C49" s="348" t="s">
        <v>5</v>
      </c>
      <c r="D49" s="347"/>
      <c r="E49" s="82"/>
      <c r="F49" s="83"/>
      <c r="G49" s="83"/>
      <c r="H49" s="221"/>
      <c r="I49" s="296"/>
      <c r="J49" s="296"/>
      <c r="K49" s="83"/>
      <c r="L49" s="221"/>
      <c r="M49" s="83"/>
      <c r="N49" s="83"/>
      <c r="O49" s="83"/>
      <c r="P49" s="221"/>
      <c r="Q49" s="83"/>
      <c r="R49" s="83"/>
      <c r="S49" s="83"/>
      <c r="T49" s="221">
        <v>6000</v>
      </c>
      <c r="U49" s="83"/>
      <c r="V49" s="83"/>
      <c r="W49" s="83"/>
      <c r="X49" s="221"/>
      <c r="Y49" s="83"/>
      <c r="Z49" s="83"/>
      <c r="AA49" s="49"/>
      <c r="AB49" s="350"/>
      <c r="AC49" s="336"/>
      <c r="AD49" s="85"/>
      <c r="AE49" s="99"/>
      <c r="AF49" s="340"/>
    </row>
    <row r="50" spans="1:32" s="206" customFormat="1" x14ac:dyDescent="0.3">
      <c r="A50" s="320" t="s">
        <v>115</v>
      </c>
      <c r="B50" s="355"/>
      <c r="C50" s="348" t="s">
        <v>7</v>
      </c>
      <c r="D50" s="347"/>
      <c r="E50" s="82"/>
      <c r="F50" s="83"/>
      <c r="G50" s="83"/>
      <c r="H50" s="221"/>
      <c r="I50" s="296"/>
      <c r="J50" s="296"/>
      <c r="K50" s="83"/>
      <c r="L50" s="221">
        <v>10000</v>
      </c>
      <c r="M50" s="83"/>
      <c r="N50" s="83"/>
      <c r="O50" s="83"/>
      <c r="P50" s="221"/>
      <c r="Q50" s="83"/>
      <c r="R50" s="83"/>
      <c r="S50" s="83"/>
      <c r="T50" s="221">
        <v>14000</v>
      </c>
      <c r="U50" s="83"/>
      <c r="V50" s="83"/>
      <c r="W50" s="83"/>
      <c r="X50" s="221"/>
      <c r="Y50" s="83"/>
      <c r="Z50" s="83"/>
      <c r="AA50" s="49"/>
      <c r="AB50" s="350"/>
      <c r="AC50" s="336"/>
      <c r="AD50" s="85"/>
      <c r="AE50" s="99"/>
      <c r="AF50" s="340"/>
    </row>
    <row r="51" spans="1:32" s="206" customFormat="1" x14ac:dyDescent="0.3">
      <c r="A51" s="320" t="s">
        <v>116</v>
      </c>
      <c r="B51" s="355"/>
      <c r="C51" s="356" t="s">
        <v>7</v>
      </c>
      <c r="D51" s="347"/>
      <c r="E51" s="82"/>
      <c r="F51" s="83"/>
      <c r="G51" s="83"/>
      <c r="H51" s="221">
        <v>40000</v>
      </c>
      <c r="I51" s="296"/>
      <c r="J51" s="296"/>
      <c r="K51" s="83"/>
      <c r="L51" s="221"/>
      <c r="M51" s="83"/>
      <c r="N51" s="83"/>
      <c r="O51" s="83"/>
      <c r="P51" s="221"/>
      <c r="Q51" s="83"/>
      <c r="R51" s="83"/>
      <c r="S51" s="83"/>
      <c r="T51" s="221"/>
      <c r="U51" s="83"/>
      <c r="V51" s="83"/>
      <c r="W51" s="83"/>
      <c r="X51" s="221">
        <v>937</v>
      </c>
      <c r="Y51" s="83"/>
      <c r="Z51" s="83"/>
      <c r="AA51" s="49"/>
      <c r="AB51" s="350"/>
      <c r="AC51" s="336"/>
      <c r="AD51" s="85"/>
      <c r="AE51" s="99"/>
      <c r="AF51" s="340"/>
    </row>
    <row r="52" spans="1:32" s="206" customFormat="1" ht="15" thickBot="1" x14ac:dyDescent="0.35">
      <c r="A52" s="318" t="s">
        <v>6</v>
      </c>
      <c r="B52" s="325"/>
      <c r="C52" s="327"/>
      <c r="D52" s="319"/>
      <c r="E52" s="86">
        <v>0</v>
      </c>
      <c r="F52" s="87">
        <v>0</v>
      </c>
      <c r="G52" s="87"/>
      <c r="H52" s="345">
        <v>49000</v>
      </c>
      <c r="I52" s="346">
        <v>0</v>
      </c>
      <c r="J52" s="346">
        <v>0</v>
      </c>
      <c r="K52" s="87"/>
      <c r="L52" s="345">
        <v>7000</v>
      </c>
      <c r="M52" s="87">
        <v>0</v>
      </c>
      <c r="N52" s="87">
        <v>0</v>
      </c>
      <c r="O52" s="87"/>
      <c r="P52" s="345">
        <v>3000</v>
      </c>
      <c r="Q52" s="87">
        <v>0</v>
      </c>
      <c r="R52" s="87">
        <v>0</v>
      </c>
      <c r="S52" s="87"/>
      <c r="T52" s="345">
        <v>40000</v>
      </c>
      <c r="U52" s="87">
        <v>0</v>
      </c>
      <c r="V52" s="87">
        <v>0</v>
      </c>
      <c r="W52" s="87"/>
      <c r="X52" s="345">
        <v>0</v>
      </c>
      <c r="Y52" s="87">
        <v>0</v>
      </c>
      <c r="Z52" s="87"/>
      <c r="AA52" s="58">
        <f>X52+T52+P52+L52+H52</f>
        <v>99000</v>
      </c>
      <c r="AB52" s="77">
        <f>H52+L52+P52+T52+X52</f>
        <v>99000</v>
      </c>
      <c r="AC52" s="140">
        <f>(AB52/$AB$86)*($AB$87)</f>
        <v>2675.6378796806766</v>
      </c>
      <c r="AD52" s="105">
        <f>ROUND(AC52,0)</f>
        <v>2676</v>
      </c>
      <c r="AE52" s="343">
        <f>AB52+AD52</f>
        <v>101676</v>
      </c>
      <c r="AF52" s="340">
        <v>15</v>
      </c>
    </row>
    <row r="53" spans="1:32" x14ac:dyDescent="0.3">
      <c r="A53" s="424" t="s">
        <v>16</v>
      </c>
      <c r="B53" s="425"/>
      <c r="C53" s="426"/>
      <c r="D53" s="243" t="s">
        <v>67</v>
      </c>
      <c r="E53" s="136"/>
      <c r="F53" s="136"/>
      <c r="G53" s="116"/>
      <c r="H53" s="80">
        <v>0</v>
      </c>
      <c r="I53" s="290">
        <v>147000</v>
      </c>
      <c r="J53" s="290">
        <v>147000</v>
      </c>
      <c r="K53" s="117"/>
      <c r="L53" s="147">
        <v>60000</v>
      </c>
      <c r="M53" s="251">
        <v>20000</v>
      </c>
      <c r="N53" s="251">
        <v>20000</v>
      </c>
      <c r="O53" s="117"/>
      <c r="P53" s="80">
        <v>5000</v>
      </c>
      <c r="Q53" s="251">
        <v>37000</v>
      </c>
      <c r="R53" s="251">
        <v>37000</v>
      </c>
      <c r="S53" s="118"/>
      <c r="T53" s="80">
        <v>52000</v>
      </c>
      <c r="U53" s="251">
        <v>27000</v>
      </c>
      <c r="V53" s="251">
        <v>27000</v>
      </c>
      <c r="W53" s="117"/>
      <c r="X53" s="80">
        <v>775</v>
      </c>
      <c r="Y53" s="134">
        <f>F53+J53+N53+R53+V53+AC53</f>
        <v>231000</v>
      </c>
      <c r="Z53" s="118">
        <f>G53+K53+O53+S53+AD53</f>
        <v>0</v>
      </c>
      <c r="AA53" s="344">
        <f>H53+L53+P53+T53+X53</f>
        <v>117775</v>
      </c>
      <c r="AB53" s="119"/>
      <c r="AC53" s="120"/>
      <c r="AD53" s="81"/>
      <c r="AE53" s="121"/>
      <c r="AF53" s="171"/>
    </row>
    <row r="54" spans="1:32" x14ac:dyDescent="0.3">
      <c r="A54" s="419" t="s">
        <v>75</v>
      </c>
      <c r="B54" s="420"/>
      <c r="C54" s="200" t="s">
        <v>5</v>
      </c>
      <c r="D54" s="180"/>
      <c r="E54" s="83"/>
      <c r="F54" s="83"/>
      <c r="G54" s="127"/>
      <c r="H54" s="84"/>
      <c r="I54" s="293">
        <v>0</v>
      </c>
      <c r="J54" s="293">
        <v>50500</v>
      </c>
      <c r="K54" s="128"/>
      <c r="L54" s="129" t="s">
        <v>117</v>
      </c>
      <c r="M54" s="252"/>
      <c r="N54" s="252"/>
      <c r="O54" s="128"/>
      <c r="P54" s="84"/>
      <c r="Q54" s="252"/>
      <c r="R54" s="252"/>
      <c r="S54" s="128"/>
      <c r="T54" s="84"/>
      <c r="U54" s="252"/>
      <c r="V54" s="252"/>
      <c r="W54" s="128"/>
      <c r="X54" s="84"/>
      <c r="Y54" s="62"/>
      <c r="Z54" s="127"/>
      <c r="AA54" s="84"/>
      <c r="AB54" s="97"/>
      <c r="AC54" s="130"/>
      <c r="AD54" s="131"/>
      <c r="AE54" s="132"/>
      <c r="AF54" s="170"/>
    </row>
    <row r="55" spans="1:32" ht="13.95" customHeight="1" x14ac:dyDescent="0.3">
      <c r="A55" s="419" t="s">
        <v>42</v>
      </c>
      <c r="B55" s="420"/>
      <c r="C55" s="208" t="s">
        <v>7</v>
      </c>
      <c r="D55" s="180"/>
      <c r="E55" s="214"/>
      <c r="F55" s="214"/>
      <c r="G55" s="122"/>
      <c r="H55" s="91"/>
      <c r="I55" s="296"/>
      <c r="J55" s="296"/>
      <c r="K55" s="123"/>
      <c r="L55" s="221">
        <v>0</v>
      </c>
      <c r="M55" s="199">
        <v>0</v>
      </c>
      <c r="N55" s="199">
        <v>10000</v>
      </c>
      <c r="O55" s="123"/>
      <c r="P55" s="65">
        <v>0</v>
      </c>
      <c r="Q55" s="249">
        <v>0</v>
      </c>
      <c r="R55" s="249">
        <v>37000</v>
      </c>
      <c r="S55" s="123"/>
      <c r="T55" s="91">
        <v>0</v>
      </c>
      <c r="U55" s="199">
        <v>0</v>
      </c>
      <c r="V55" s="199">
        <v>775</v>
      </c>
      <c r="W55" s="123"/>
      <c r="X55" s="65">
        <v>0</v>
      </c>
      <c r="Y55" s="62"/>
      <c r="Z55" s="127"/>
      <c r="AA55" s="65"/>
      <c r="AB55" s="67"/>
      <c r="AC55" s="130"/>
      <c r="AD55" s="131"/>
      <c r="AE55" s="132"/>
      <c r="AF55" s="170"/>
    </row>
    <row r="56" spans="1:32" ht="15" thickBot="1" x14ac:dyDescent="0.35">
      <c r="A56" s="421" t="s">
        <v>6</v>
      </c>
      <c r="B56" s="422"/>
      <c r="C56" s="423"/>
      <c r="D56" s="185"/>
      <c r="E56" s="87">
        <v>0</v>
      </c>
      <c r="F56" s="87">
        <v>0</v>
      </c>
      <c r="G56" s="73"/>
      <c r="H56" s="75">
        <v>0</v>
      </c>
      <c r="I56" s="277"/>
      <c r="J56" s="277">
        <v>100500</v>
      </c>
      <c r="K56" s="74"/>
      <c r="L56" s="75">
        <v>47500</v>
      </c>
      <c r="M56" s="250">
        <v>0</v>
      </c>
      <c r="N56" s="250">
        <v>20000</v>
      </c>
      <c r="O56" s="74"/>
      <c r="P56" s="75">
        <v>5000</v>
      </c>
      <c r="Q56" s="313">
        <v>0</v>
      </c>
      <c r="R56" s="313">
        <v>37000</v>
      </c>
      <c r="S56" s="74"/>
      <c r="T56" s="220">
        <v>39650</v>
      </c>
      <c r="U56" s="250">
        <v>0</v>
      </c>
      <c r="V56" s="250">
        <v>1550</v>
      </c>
      <c r="W56" s="74"/>
      <c r="X56" s="75">
        <v>736</v>
      </c>
      <c r="Y56" s="60"/>
      <c r="Z56" s="73"/>
      <c r="AA56" s="58">
        <f>X56+T56+P56+L56+H56</f>
        <v>92886</v>
      </c>
      <c r="AB56" s="77">
        <f>H56+L56+P56+T56+X56</f>
        <v>92886</v>
      </c>
      <c r="AC56" s="61">
        <f>(AB56/$AB$86)*($AB$87)</f>
        <v>2510.3969706264579</v>
      </c>
      <c r="AD56" s="78">
        <f>ROUND(AC56,0)</f>
        <v>2510</v>
      </c>
      <c r="AE56" s="133">
        <f>AB56+AD56</f>
        <v>95396</v>
      </c>
      <c r="AF56" s="171">
        <v>16</v>
      </c>
    </row>
    <row r="57" spans="1:32" ht="15" thickTop="1" x14ac:dyDescent="0.3">
      <c r="A57" s="433" t="s">
        <v>17</v>
      </c>
      <c r="B57" s="434"/>
      <c r="C57" s="435"/>
      <c r="D57" s="176" t="s">
        <v>59</v>
      </c>
      <c r="E57" s="219"/>
      <c r="F57" s="219"/>
      <c r="G57" s="63"/>
      <c r="H57" s="65">
        <v>0</v>
      </c>
      <c r="I57" s="295">
        <v>48500</v>
      </c>
      <c r="J57" s="295">
        <v>48500</v>
      </c>
      <c r="K57" s="64"/>
      <c r="L57" s="71">
        <v>19500</v>
      </c>
      <c r="M57" s="199">
        <v>11000</v>
      </c>
      <c r="N57" s="199">
        <v>11000</v>
      </c>
      <c r="O57" s="64"/>
      <c r="P57" s="65">
        <v>11000</v>
      </c>
      <c r="Q57" s="199">
        <v>31000</v>
      </c>
      <c r="R57" s="199">
        <v>31000</v>
      </c>
      <c r="S57" s="66"/>
      <c r="T57" s="65">
        <v>31000</v>
      </c>
      <c r="U57" s="199">
        <v>728</v>
      </c>
      <c r="V57" s="199">
        <v>728</v>
      </c>
      <c r="W57" s="64"/>
      <c r="X57" s="65">
        <v>2696</v>
      </c>
      <c r="Y57" s="62">
        <f>F57+J57+N57+R57+V57+AC57</f>
        <v>91228</v>
      </c>
      <c r="Z57" s="66">
        <f>G57+K57+O57+S57+AD57</f>
        <v>0</v>
      </c>
      <c r="AA57" s="42">
        <f>H57+L57+P57+T57+X57</f>
        <v>64196</v>
      </c>
      <c r="AB57" s="67"/>
      <c r="AC57" s="68"/>
      <c r="AD57" s="69"/>
      <c r="AE57" s="142"/>
      <c r="AF57" s="171"/>
    </row>
    <row r="58" spans="1:32" x14ac:dyDescent="0.3">
      <c r="A58" s="351" t="s">
        <v>42</v>
      </c>
      <c r="B58" s="206"/>
      <c r="C58" s="352" t="s">
        <v>7</v>
      </c>
      <c r="D58" s="180"/>
      <c r="E58" s="83"/>
      <c r="F58" s="83"/>
      <c r="G58" s="127"/>
      <c r="H58" s="84"/>
      <c r="I58" s="293"/>
      <c r="J58" s="293"/>
      <c r="K58" s="128"/>
      <c r="L58" s="129"/>
      <c r="M58" s="252"/>
      <c r="N58" s="252"/>
      <c r="O58" s="128"/>
      <c r="P58" s="84"/>
      <c r="Q58" s="252"/>
      <c r="R58" s="252"/>
      <c r="S58" s="128"/>
      <c r="T58" s="84"/>
      <c r="U58" s="252"/>
      <c r="V58" s="252"/>
      <c r="W58" s="128"/>
      <c r="X58" s="84"/>
      <c r="Y58" s="62"/>
      <c r="Z58" s="127"/>
      <c r="AA58" s="84"/>
      <c r="AB58" s="97"/>
      <c r="AC58" s="130"/>
      <c r="AD58" s="131"/>
      <c r="AE58" s="132"/>
      <c r="AF58" s="171"/>
    </row>
    <row r="59" spans="1:32" x14ac:dyDescent="0.3">
      <c r="A59" s="21"/>
      <c r="B59" s="353"/>
      <c r="C59" s="200"/>
      <c r="D59" s="194"/>
      <c r="E59" s="138"/>
      <c r="F59" s="138"/>
      <c r="G59" s="153"/>
      <c r="H59" s="102"/>
      <c r="I59" s="294"/>
      <c r="J59" s="294"/>
      <c r="K59" s="154"/>
      <c r="L59" s="139"/>
      <c r="M59" s="254"/>
      <c r="N59" s="254"/>
      <c r="O59" s="154"/>
      <c r="P59" s="102"/>
      <c r="Q59" s="254"/>
      <c r="R59" s="254"/>
      <c r="S59" s="154"/>
      <c r="T59" s="102"/>
      <c r="U59" s="254"/>
      <c r="V59" s="254"/>
      <c r="W59" s="154"/>
      <c r="X59" s="102"/>
      <c r="Y59" s="103"/>
      <c r="Z59" s="153"/>
      <c r="AA59" s="102"/>
      <c r="AB59" s="104"/>
      <c r="AC59" s="238"/>
      <c r="AD59" s="155"/>
      <c r="AE59" s="141"/>
      <c r="AF59" s="171"/>
    </row>
    <row r="60" spans="1:32" ht="15" thickBot="1" x14ac:dyDescent="0.35">
      <c r="A60" s="421" t="s">
        <v>6</v>
      </c>
      <c r="B60" s="422"/>
      <c r="C60" s="423"/>
      <c r="D60" s="185"/>
      <c r="E60" s="87">
        <v>0</v>
      </c>
      <c r="F60" s="87">
        <v>0</v>
      </c>
      <c r="G60" s="73"/>
      <c r="H60" s="75">
        <v>0</v>
      </c>
      <c r="I60" s="277">
        <v>0</v>
      </c>
      <c r="J60" s="277">
        <v>0</v>
      </c>
      <c r="K60" s="74"/>
      <c r="L60" s="75">
        <v>0</v>
      </c>
      <c r="M60" s="250">
        <v>0</v>
      </c>
      <c r="N60" s="250">
        <v>11000</v>
      </c>
      <c r="O60" s="74"/>
      <c r="P60" s="75">
        <v>10450</v>
      </c>
      <c r="Q60" s="250">
        <v>0</v>
      </c>
      <c r="R60" s="250">
        <v>31000</v>
      </c>
      <c r="S60" s="74"/>
      <c r="T60" s="75">
        <v>29450</v>
      </c>
      <c r="U60" s="250">
        <v>0</v>
      </c>
      <c r="V60" s="250">
        <v>600</v>
      </c>
      <c r="W60" s="74"/>
      <c r="X60" s="75">
        <v>570</v>
      </c>
      <c r="Y60" s="60"/>
      <c r="Z60" s="73"/>
      <c r="AA60" s="58">
        <f>X60+T60+P60+L60+H60</f>
        <v>40470</v>
      </c>
      <c r="AB60" s="77">
        <f>H60+L60+P60+T60+X60</f>
        <v>40470</v>
      </c>
      <c r="AC60" s="61">
        <f>(AB60/$AB$86)*($AB$87)</f>
        <v>1093.7683332391614</v>
      </c>
      <c r="AD60" s="78">
        <f>ROUND(AC60,0)</f>
        <v>1094</v>
      </c>
      <c r="AE60" s="133">
        <f>AB60+AD60</f>
        <v>41564</v>
      </c>
      <c r="AF60" s="170">
        <v>17</v>
      </c>
    </row>
    <row r="61" spans="1:32" ht="15" thickTop="1" x14ac:dyDescent="0.3">
      <c r="A61" s="433" t="s">
        <v>18</v>
      </c>
      <c r="B61" s="434"/>
      <c r="C61" s="435"/>
      <c r="D61" s="176" t="s">
        <v>58</v>
      </c>
      <c r="E61" s="219"/>
      <c r="F61" s="219"/>
      <c r="G61" s="63"/>
      <c r="H61" s="65">
        <v>0</v>
      </c>
      <c r="I61" s="295">
        <v>85000</v>
      </c>
      <c r="J61" s="295">
        <v>85000</v>
      </c>
      <c r="K61" s="64"/>
      <c r="L61" s="71">
        <v>95000</v>
      </c>
      <c r="M61" s="199"/>
      <c r="N61" s="199"/>
      <c r="O61" s="64"/>
      <c r="P61" s="65">
        <v>0</v>
      </c>
      <c r="Q61" s="199">
        <v>156800</v>
      </c>
      <c r="R61" s="199">
        <v>156800</v>
      </c>
      <c r="S61" s="64"/>
      <c r="T61" s="65">
        <v>156800</v>
      </c>
      <c r="U61" s="199">
        <v>7500</v>
      </c>
      <c r="V61" s="199">
        <v>7500</v>
      </c>
      <c r="W61" s="64"/>
      <c r="X61" s="65">
        <v>7500</v>
      </c>
      <c r="Y61" s="62">
        <f>F61+J61+N61+R61+V61+AC61</f>
        <v>249300</v>
      </c>
      <c r="Z61" s="66">
        <f>G61+K61+O61+S61+AD61</f>
        <v>0</v>
      </c>
      <c r="AA61" s="42">
        <f>H61+L61+P61+T61+X61</f>
        <v>259300</v>
      </c>
      <c r="AB61" s="67"/>
      <c r="AC61" s="68"/>
      <c r="AD61" s="69"/>
      <c r="AE61" s="142"/>
      <c r="AF61" s="171"/>
    </row>
    <row r="62" spans="1:32" x14ac:dyDescent="0.3">
      <c r="A62" s="419" t="s">
        <v>19</v>
      </c>
      <c r="B62" s="420"/>
      <c r="C62" s="200" t="s">
        <v>5</v>
      </c>
      <c r="D62" s="180"/>
      <c r="E62" s="219"/>
      <c r="F62" s="219"/>
      <c r="G62" s="63"/>
      <c r="H62" s="65">
        <v>0</v>
      </c>
      <c r="I62" s="295">
        <v>0</v>
      </c>
      <c r="J62" s="295">
        <v>35000</v>
      </c>
      <c r="K62" s="64"/>
      <c r="L62" s="71">
        <f>(1-5%)*35000</f>
        <v>33250</v>
      </c>
      <c r="M62" s="199"/>
      <c r="N62" s="199"/>
      <c r="O62" s="64"/>
      <c r="P62" s="65"/>
      <c r="Q62" s="199"/>
      <c r="R62" s="199"/>
      <c r="S62" s="64"/>
      <c r="T62" s="65"/>
      <c r="U62" s="199"/>
      <c r="V62" s="199"/>
      <c r="W62" s="64"/>
      <c r="X62" s="65"/>
      <c r="Y62" s="62"/>
      <c r="Z62" s="148"/>
      <c r="AA62" s="84"/>
      <c r="AB62" s="67"/>
      <c r="AC62" s="68"/>
      <c r="AD62" s="69"/>
      <c r="AE62" s="142"/>
      <c r="AF62" s="171"/>
    </row>
    <row r="63" spans="1:32" x14ac:dyDescent="0.3">
      <c r="A63" s="419" t="s">
        <v>20</v>
      </c>
      <c r="B63" s="420"/>
      <c r="C63" s="209" t="s">
        <v>8</v>
      </c>
      <c r="D63" s="180"/>
      <c r="E63" s="219"/>
      <c r="F63" s="219"/>
      <c r="G63" s="63"/>
      <c r="H63" s="65"/>
      <c r="I63" s="295">
        <v>0</v>
      </c>
      <c r="J63" s="295">
        <v>50000</v>
      </c>
      <c r="K63" s="64"/>
      <c r="L63" s="71">
        <f>(1-5%)*50000</f>
        <v>47500</v>
      </c>
      <c r="M63" s="199"/>
      <c r="N63" s="199"/>
      <c r="O63" s="64"/>
      <c r="P63" s="65"/>
      <c r="Q63" s="199">
        <v>0</v>
      </c>
      <c r="R63" s="199">
        <v>90000</v>
      </c>
      <c r="S63" s="64"/>
      <c r="T63" s="65">
        <v>85000</v>
      </c>
      <c r="U63" s="199">
        <v>0</v>
      </c>
      <c r="V63" s="199">
        <v>2500</v>
      </c>
      <c r="W63" s="64"/>
      <c r="X63" s="65">
        <v>0</v>
      </c>
      <c r="Y63" s="62"/>
      <c r="Z63" s="63"/>
      <c r="AA63" s="65"/>
      <c r="AB63" s="97"/>
      <c r="AC63" s="68"/>
      <c r="AD63" s="72"/>
      <c r="AE63" s="142"/>
      <c r="AF63" s="171"/>
    </row>
    <row r="64" spans="1:32" ht="15" thickBot="1" x14ac:dyDescent="0.35">
      <c r="A64" s="421" t="s">
        <v>6</v>
      </c>
      <c r="B64" s="422"/>
      <c r="C64" s="423"/>
      <c r="D64" s="185"/>
      <c r="E64" s="87">
        <v>0</v>
      </c>
      <c r="F64" s="87">
        <v>0</v>
      </c>
      <c r="G64" s="73"/>
      <c r="H64" s="75">
        <v>0</v>
      </c>
      <c r="I64" s="277"/>
      <c r="J64" s="277">
        <v>85000</v>
      </c>
      <c r="K64" s="74"/>
      <c r="L64" s="75">
        <v>80750</v>
      </c>
      <c r="M64" s="250">
        <v>0</v>
      </c>
      <c r="N64" s="250">
        <v>0</v>
      </c>
      <c r="O64" s="74"/>
      <c r="P64" s="75">
        <v>0</v>
      </c>
      <c r="Q64" s="313">
        <v>0</v>
      </c>
      <c r="R64" s="313">
        <v>90000</v>
      </c>
      <c r="S64" s="74"/>
      <c r="T64" s="220">
        <v>85500</v>
      </c>
      <c r="U64" s="250">
        <v>0</v>
      </c>
      <c r="V64" s="250">
        <v>2500</v>
      </c>
      <c r="W64" s="74"/>
      <c r="X64" s="75">
        <v>2375</v>
      </c>
      <c r="Y64" s="60"/>
      <c r="Z64" s="73"/>
      <c r="AA64" s="58">
        <f>X64+T64+P64+L64+H64</f>
        <v>168625</v>
      </c>
      <c r="AB64" s="77">
        <f>H64+L64+P64+T64+X64</f>
        <v>168625</v>
      </c>
      <c r="AC64" s="61">
        <f>(AB64/$AB$86)*($AB$87)</f>
        <v>4557.3680551631733</v>
      </c>
      <c r="AD64" s="78">
        <f>ROUND(AC64,0)</f>
        <v>4557</v>
      </c>
      <c r="AE64" s="88">
        <f>AB64+AD64</f>
        <v>173182</v>
      </c>
      <c r="AF64" s="170">
        <v>18</v>
      </c>
    </row>
    <row r="65" spans="1:32" ht="15" thickTop="1" x14ac:dyDescent="0.3">
      <c r="A65" s="433" t="s">
        <v>68</v>
      </c>
      <c r="B65" s="434"/>
      <c r="C65" s="435"/>
      <c r="D65" s="223" t="s">
        <v>84</v>
      </c>
      <c r="E65" s="219"/>
      <c r="F65" s="219"/>
      <c r="G65" s="63"/>
      <c r="H65" s="65">
        <v>0</v>
      </c>
      <c r="I65" s="295"/>
      <c r="J65" s="295"/>
      <c r="K65" s="64"/>
      <c r="L65" s="71">
        <v>0</v>
      </c>
      <c r="M65" s="199">
        <v>35000</v>
      </c>
      <c r="N65" s="199">
        <v>35000</v>
      </c>
      <c r="O65" s="64"/>
      <c r="P65" s="65">
        <v>40000</v>
      </c>
      <c r="Q65" s="199">
        <v>90000</v>
      </c>
      <c r="R65" s="199">
        <v>90000</v>
      </c>
      <c r="S65" s="64"/>
      <c r="T65" s="65">
        <v>82000</v>
      </c>
      <c r="U65" s="199">
        <v>5000</v>
      </c>
      <c r="V65" s="199">
        <v>5000</v>
      </c>
      <c r="W65" s="64"/>
      <c r="X65" s="65">
        <v>3000</v>
      </c>
      <c r="Y65" s="62">
        <f>F65+J65+N65+R65+V65+AC65</f>
        <v>130000</v>
      </c>
      <c r="Z65" s="66">
        <f>G65+K65+O65+S65+AD65</f>
        <v>0</v>
      </c>
      <c r="AA65" s="42">
        <f>H65+L65+P65+T65+X65</f>
        <v>125000</v>
      </c>
      <c r="AB65" s="67"/>
      <c r="AC65" s="68"/>
      <c r="AD65" s="69"/>
      <c r="AE65" s="203"/>
      <c r="AF65" s="170"/>
    </row>
    <row r="66" spans="1:32" x14ac:dyDescent="0.3">
      <c r="A66" s="419" t="s">
        <v>71</v>
      </c>
      <c r="B66" s="420"/>
      <c r="C66" s="209" t="s">
        <v>7</v>
      </c>
      <c r="D66" s="180"/>
      <c r="E66" s="219"/>
      <c r="F66" s="219"/>
      <c r="G66" s="63"/>
      <c r="H66" s="65"/>
      <c r="I66" s="295"/>
      <c r="J66" s="295"/>
      <c r="K66" s="64"/>
      <c r="L66" s="71"/>
      <c r="M66" s="199"/>
      <c r="N66" s="199"/>
      <c r="O66" s="64"/>
      <c r="P66" s="65"/>
      <c r="Q66" s="199">
        <v>0</v>
      </c>
      <c r="R66" s="199">
        <v>60000</v>
      </c>
      <c r="S66" s="64"/>
      <c r="T66" s="65">
        <v>0</v>
      </c>
      <c r="U66" s="199"/>
      <c r="V66" s="199"/>
      <c r="W66" s="64"/>
      <c r="X66" s="65"/>
      <c r="Y66" s="62"/>
      <c r="Z66" s="63"/>
      <c r="AA66" s="84"/>
      <c r="AB66" s="97"/>
      <c r="AC66" s="68"/>
      <c r="AD66" s="72"/>
      <c r="AE66" s="202"/>
      <c r="AF66" s="170"/>
    </row>
    <row r="67" spans="1:32" ht="15" thickBot="1" x14ac:dyDescent="0.35">
      <c r="A67" s="421" t="s">
        <v>6</v>
      </c>
      <c r="B67" s="422"/>
      <c r="C67" s="423"/>
      <c r="D67" s="185"/>
      <c r="E67" s="87">
        <v>0</v>
      </c>
      <c r="F67" s="87">
        <v>0</v>
      </c>
      <c r="G67" s="73"/>
      <c r="H67" s="75">
        <v>0</v>
      </c>
      <c r="I67" s="277">
        <v>0</v>
      </c>
      <c r="J67" s="277">
        <v>0</v>
      </c>
      <c r="K67" s="74"/>
      <c r="L67" s="75">
        <v>0</v>
      </c>
      <c r="M67" s="250">
        <v>0</v>
      </c>
      <c r="N67" s="250">
        <v>35000</v>
      </c>
      <c r="O67" s="74"/>
      <c r="P67" s="75">
        <v>33250</v>
      </c>
      <c r="Q67" s="250">
        <v>0</v>
      </c>
      <c r="R67" s="250">
        <v>60000</v>
      </c>
      <c r="S67" s="74"/>
      <c r="T67" s="75">
        <v>57000</v>
      </c>
      <c r="U67" s="250">
        <v>0</v>
      </c>
      <c r="V67" s="250">
        <v>1400</v>
      </c>
      <c r="W67" s="74"/>
      <c r="X67" s="75">
        <v>1330</v>
      </c>
      <c r="Y67" s="60"/>
      <c r="Z67" s="73"/>
      <c r="AA67" s="58">
        <f>X67+T67+P67+L67+H67</f>
        <v>91580</v>
      </c>
      <c r="AB67" s="77">
        <f>H67+L67+P67+T67+X67</f>
        <v>91580</v>
      </c>
      <c r="AC67" s="61">
        <f>(AB67/$AB$86)*($AB$87)</f>
        <v>2475.1001719308724</v>
      </c>
      <c r="AD67" s="78">
        <f>ROUND(AC67,0)</f>
        <v>2475</v>
      </c>
      <c r="AE67" s="88">
        <f>AB67+AD67</f>
        <v>94055</v>
      </c>
      <c r="AF67" s="170">
        <v>19</v>
      </c>
    </row>
    <row r="68" spans="1:32" ht="15" customHeight="1" thickTop="1" thickBot="1" x14ac:dyDescent="0.35">
      <c r="A68" s="436" t="s">
        <v>50</v>
      </c>
      <c r="B68" s="437"/>
      <c r="C68" s="438"/>
      <c r="D68" s="181" t="s">
        <v>57</v>
      </c>
      <c r="E68" s="214"/>
      <c r="F68" s="214"/>
      <c r="G68" s="89"/>
      <c r="H68" s="91">
        <v>0</v>
      </c>
      <c r="I68" s="275">
        <v>60000</v>
      </c>
      <c r="J68" s="275">
        <v>60000</v>
      </c>
      <c r="K68" s="90"/>
      <c r="L68" s="65">
        <v>132000</v>
      </c>
      <c r="M68" s="199">
        <v>30000</v>
      </c>
      <c r="N68" s="199">
        <v>30000</v>
      </c>
      <c r="O68" s="90"/>
      <c r="P68" s="65">
        <v>30000</v>
      </c>
      <c r="Q68" s="199">
        <v>70000</v>
      </c>
      <c r="R68" s="199">
        <v>70000</v>
      </c>
      <c r="S68" s="90"/>
      <c r="T68" s="65">
        <v>70000</v>
      </c>
      <c r="U68" s="199">
        <v>2300</v>
      </c>
      <c r="V68" s="199">
        <v>2300</v>
      </c>
      <c r="W68" s="90"/>
      <c r="X68" s="65">
        <v>4500</v>
      </c>
      <c r="Y68" s="62">
        <f>F68+J68+N68+R68+V68+AC68</f>
        <v>162300</v>
      </c>
      <c r="Z68" s="66">
        <f>G68+K68+O68+S68+AD68</f>
        <v>0</v>
      </c>
      <c r="AA68" s="42">
        <f>H68+L68+P68+T68+X68</f>
        <v>236500</v>
      </c>
      <c r="AB68" s="92"/>
      <c r="AC68" s="146"/>
      <c r="AD68" s="93"/>
      <c r="AE68" s="203"/>
      <c r="AF68" s="170"/>
    </row>
    <row r="69" spans="1:32" ht="14.85" customHeight="1" x14ac:dyDescent="0.3">
      <c r="A69" s="442" t="s">
        <v>50</v>
      </c>
      <c r="B69" s="443"/>
      <c r="C69" s="444"/>
      <c r="D69" s="178"/>
      <c r="E69" s="83"/>
      <c r="F69" s="83"/>
      <c r="G69" s="95"/>
      <c r="H69" s="84"/>
      <c r="I69" s="293"/>
      <c r="J69" s="293"/>
      <c r="K69" s="96"/>
      <c r="L69" s="129"/>
      <c r="M69" s="252">
        <v>0</v>
      </c>
      <c r="N69" s="252">
        <v>20000</v>
      </c>
      <c r="O69" s="96"/>
      <c r="P69" s="84">
        <v>0</v>
      </c>
      <c r="Q69" s="252">
        <v>0</v>
      </c>
      <c r="R69" s="252">
        <v>30000</v>
      </c>
      <c r="S69" s="96"/>
      <c r="T69" s="84">
        <v>0</v>
      </c>
      <c r="U69" s="252"/>
      <c r="V69" s="252"/>
      <c r="W69" s="96"/>
      <c r="X69" s="84">
        <v>900</v>
      </c>
      <c r="Y69" s="62"/>
      <c r="Z69" s="95"/>
      <c r="AA69" s="84"/>
      <c r="AB69" s="97"/>
      <c r="AC69" s="137"/>
      <c r="AD69" s="85"/>
      <c r="AE69" s="202"/>
      <c r="AF69" s="171"/>
    </row>
    <row r="70" spans="1:32" ht="13.2" customHeight="1" thickBot="1" x14ac:dyDescent="0.35">
      <c r="A70" s="211" t="s">
        <v>72</v>
      </c>
      <c r="B70" s="192"/>
      <c r="C70" s="191" t="s">
        <v>8</v>
      </c>
      <c r="D70" s="190"/>
      <c r="E70" s="83"/>
      <c r="F70" s="83"/>
      <c r="G70" s="95"/>
      <c r="H70" s="84"/>
      <c r="I70" s="293">
        <v>0</v>
      </c>
      <c r="J70" s="293">
        <v>60000</v>
      </c>
      <c r="K70" s="96"/>
      <c r="L70" s="129">
        <v>0</v>
      </c>
      <c r="M70" s="252">
        <v>0</v>
      </c>
      <c r="N70" s="252">
        <v>10000</v>
      </c>
      <c r="O70" s="96"/>
      <c r="P70" s="84">
        <v>0</v>
      </c>
      <c r="Q70" s="252">
        <v>0</v>
      </c>
      <c r="R70" s="252">
        <v>40000</v>
      </c>
      <c r="S70" s="96"/>
      <c r="T70" s="84">
        <v>0</v>
      </c>
      <c r="U70" s="252">
        <v>0</v>
      </c>
      <c r="V70" s="252">
        <v>1650</v>
      </c>
      <c r="W70" s="96"/>
      <c r="X70" s="84">
        <v>667</v>
      </c>
      <c r="Y70" s="45"/>
      <c r="Z70" s="83"/>
      <c r="AA70" s="84"/>
      <c r="AB70" s="97"/>
      <c r="AC70" s="137"/>
      <c r="AD70" s="85"/>
      <c r="AE70" s="88"/>
      <c r="AF70" s="171"/>
    </row>
    <row r="71" spans="1:32" ht="15" customHeight="1" thickBot="1" x14ac:dyDescent="0.35">
      <c r="A71" s="439" t="s">
        <v>6</v>
      </c>
      <c r="B71" s="440"/>
      <c r="C71" s="441"/>
      <c r="D71" s="185"/>
      <c r="E71" s="263">
        <v>0</v>
      </c>
      <c r="F71" s="263">
        <v>0</v>
      </c>
      <c r="G71" s="150"/>
      <c r="H71" s="114">
        <v>0</v>
      </c>
      <c r="I71" s="297"/>
      <c r="J71" s="297">
        <v>60000</v>
      </c>
      <c r="K71" s="151"/>
      <c r="L71" s="152">
        <v>57000</v>
      </c>
      <c r="M71" s="255">
        <v>0</v>
      </c>
      <c r="N71" s="255">
        <v>30000</v>
      </c>
      <c r="O71" s="151"/>
      <c r="P71" s="114">
        <v>28500</v>
      </c>
      <c r="Q71" s="255">
        <v>0</v>
      </c>
      <c r="R71" s="255">
        <v>70000</v>
      </c>
      <c r="S71" s="151"/>
      <c r="T71" s="114">
        <v>66500</v>
      </c>
      <c r="U71" s="255">
        <v>0</v>
      </c>
      <c r="V71" s="255">
        <v>1650</v>
      </c>
      <c r="W71" s="151"/>
      <c r="X71" s="114">
        <v>1567</v>
      </c>
      <c r="Y71" s="196"/>
      <c r="Z71" s="150"/>
      <c r="AA71" s="58">
        <f>X71+T71+P71+L71+H71</f>
        <v>153567</v>
      </c>
      <c r="AB71" s="77">
        <f>H71+L71+P71+T71+X71</f>
        <v>153567</v>
      </c>
      <c r="AC71" s="197">
        <f>(AB71/$AB$86)*($AB$87)</f>
        <v>4150.4008309992169</v>
      </c>
      <c r="AD71" s="198">
        <f>ROUND(AC71,0)</f>
        <v>4150</v>
      </c>
      <c r="AE71" s="133">
        <f>AB71+AD71</f>
        <v>157717</v>
      </c>
      <c r="AF71" s="171">
        <v>20</v>
      </c>
    </row>
    <row r="72" spans="1:32" ht="13.95" customHeight="1" thickTop="1" x14ac:dyDescent="0.3">
      <c r="A72" s="433" t="s">
        <v>21</v>
      </c>
      <c r="B72" s="434"/>
      <c r="C72" s="435"/>
      <c r="D72" s="176" t="s">
        <v>56</v>
      </c>
      <c r="E72" s="219"/>
      <c r="F72" s="219"/>
      <c r="G72" s="63"/>
      <c r="H72" s="65">
        <v>0</v>
      </c>
      <c r="I72" s="275">
        <v>72250</v>
      </c>
      <c r="J72" s="275">
        <v>72250</v>
      </c>
      <c r="K72" s="64"/>
      <c r="L72" s="65">
        <v>76750</v>
      </c>
      <c r="M72" s="199">
        <v>35000</v>
      </c>
      <c r="N72" s="199">
        <v>35000</v>
      </c>
      <c r="O72" s="64"/>
      <c r="P72" s="65">
        <v>45000</v>
      </c>
      <c r="Q72" s="199">
        <v>56250</v>
      </c>
      <c r="R72" s="199">
        <v>56250</v>
      </c>
      <c r="S72" s="66"/>
      <c r="T72" s="65">
        <v>76250</v>
      </c>
      <c r="U72" s="199">
        <v>3500</v>
      </c>
      <c r="V72" s="199">
        <v>3500</v>
      </c>
      <c r="W72" s="64"/>
      <c r="X72" s="65">
        <v>1200</v>
      </c>
      <c r="Y72" s="62">
        <f>F72+J72+N72+R72+V72+AC72</f>
        <v>167000</v>
      </c>
      <c r="Z72" s="66">
        <f>G72+K72+O72+S72+AD72</f>
        <v>0</v>
      </c>
      <c r="AA72" s="377">
        <f>H72+L72+P72+T72+X72</f>
        <v>199200</v>
      </c>
      <c r="AB72" s="67"/>
      <c r="AC72" s="149"/>
      <c r="AD72" s="69"/>
      <c r="AE72" s="142"/>
      <c r="AF72" s="171"/>
    </row>
    <row r="73" spans="1:32" x14ac:dyDescent="0.3">
      <c r="A73" s="419" t="s">
        <v>22</v>
      </c>
      <c r="B73" s="420"/>
      <c r="C73" s="209" t="s">
        <v>8</v>
      </c>
      <c r="D73" s="180"/>
      <c r="E73" s="219"/>
      <c r="F73" s="219"/>
      <c r="G73" s="63"/>
      <c r="H73" s="65"/>
      <c r="I73" s="295">
        <v>0</v>
      </c>
      <c r="J73" s="295">
        <v>23000</v>
      </c>
      <c r="K73" s="64"/>
      <c r="L73" s="71">
        <f>(1-5%)*23000</f>
        <v>21850</v>
      </c>
      <c r="M73" s="199"/>
      <c r="N73" s="199"/>
      <c r="O73" s="64"/>
      <c r="P73" s="65"/>
      <c r="Q73" s="199"/>
      <c r="R73" s="199"/>
      <c r="S73" s="64"/>
      <c r="T73" s="65"/>
      <c r="U73" s="199">
        <v>950</v>
      </c>
      <c r="V73" s="199">
        <v>950</v>
      </c>
      <c r="W73" s="64"/>
      <c r="X73" s="65">
        <v>950</v>
      </c>
      <c r="Y73" s="62"/>
      <c r="Z73" s="63"/>
      <c r="AA73" s="84"/>
      <c r="AB73" s="97"/>
      <c r="AC73" s="149"/>
      <c r="AD73" s="72"/>
      <c r="AE73" s="142"/>
      <c r="AF73" s="171"/>
    </row>
    <row r="74" spans="1:32" x14ac:dyDescent="0.3">
      <c r="A74" s="419" t="s">
        <v>52</v>
      </c>
      <c r="B74" s="420"/>
      <c r="C74" s="209" t="s">
        <v>7</v>
      </c>
      <c r="D74" s="180"/>
      <c r="E74" s="219"/>
      <c r="F74" s="219"/>
      <c r="G74" s="63"/>
      <c r="H74" s="65"/>
      <c r="I74" s="295"/>
      <c r="J74" s="295"/>
      <c r="K74" s="64"/>
      <c r="L74" s="71"/>
      <c r="M74" s="199">
        <v>35000</v>
      </c>
      <c r="N74" s="199">
        <v>35000</v>
      </c>
      <c r="O74" s="64"/>
      <c r="P74" s="65">
        <v>0</v>
      </c>
      <c r="Q74" s="199">
        <v>0</v>
      </c>
      <c r="R74" s="199">
        <v>10000</v>
      </c>
      <c r="S74" s="64"/>
      <c r="T74" s="65">
        <v>9000</v>
      </c>
      <c r="U74" s="199"/>
      <c r="V74" s="199"/>
      <c r="W74" s="64"/>
      <c r="X74" s="65"/>
      <c r="Y74" s="62"/>
      <c r="Z74" s="63"/>
      <c r="AA74" s="65"/>
      <c r="AB74" s="97"/>
      <c r="AC74" s="149"/>
      <c r="AD74" s="72"/>
      <c r="AE74" s="142"/>
      <c r="AF74" s="171"/>
    </row>
    <row r="75" spans="1:32" x14ac:dyDescent="0.3">
      <c r="A75" s="419" t="s">
        <v>23</v>
      </c>
      <c r="B75" s="420"/>
      <c r="C75" s="200" t="s">
        <v>5</v>
      </c>
      <c r="D75" s="180"/>
      <c r="E75" s="83"/>
      <c r="F75" s="83"/>
      <c r="G75" s="127"/>
      <c r="H75" s="84"/>
      <c r="I75" s="293">
        <v>0</v>
      </c>
      <c r="J75" s="293">
        <v>35000</v>
      </c>
      <c r="K75" s="128"/>
      <c r="L75" s="129">
        <f>(1-5%)*35000</f>
        <v>33250</v>
      </c>
      <c r="M75" s="252"/>
      <c r="N75" s="252"/>
      <c r="O75" s="128"/>
      <c r="P75" s="84"/>
      <c r="Q75" s="252">
        <v>0</v>
      </c>
      <c r="R75" s="252">
        <v>30000</v>
      </c>
      <c r="S75" s="128"/>
      <c r="T75" s="84">
        <v>29000</v>
      </c>
      <c r="U75" s="252">
        <v>0</v>
      </c>
      <c r="V75" s="252">
        <v>950</v>
      </c>
      <c r="W75" s="128"/>
      <c r="X75" s="84">
        <v>0</v>
      </c>
      <c r="Y75" s="62"/>
      <c r="Z75" s="127"/>
      <c r="AA75" s="65"/>
      <c r="AB75" s="97"/>
      <c r="AC75" s="137"/>
      <c r="AD75" s="131"/>
      <c r="AE75" s="132"/>
      <c r="AF75" s="170"/>
    </row>
    <row r="76" spans="1:32" ht="15" thickBot="1" x14ac:dyDescent="0.35">
      <c r="A76" s="421" t="s">
        <v>6</v>
      </c>
      <c r="B76" s="422"/>
      <c r="C76" s="423"/>
      <c r="D76" s="185"/>
      <c r="E76" s="87">
        <v>0</v>
      </c>
      <c r="F76" s="87">
        <v>0</v>
      </c>
      <c r="G76" s="73"/>
      <c r="H76" s="75">
        <v>0</v>
      </c>
      <c r="I76" s="277"/>
      <c r="J76" s="277">
        <v>58000</v>
      </c>
      <c r="K76" s="74"/>
      <c r="L76" s="75">
        <v>55100</v>
      </c>
      <c r="M76" s="250">
        <v>0</v>
      </c>
      <c r="N76" s="250">
        <v>35000</v>
      </c>
      <c r="O76" s="74"/>
      <c r="P76" s="75">
        <v>33250</v>
      </c>
      <c r="Q76" s="250">
        <v>0</v>
      </c>
      <c r="R76" s="250">
        <v>40000</v>
      </c>
      <c r="S76" s="74"/>
      <c r="T76" s="75">
        <v>38000</v>
      </c>
      <c r="U76" s="250">
        <v>0</v>
      </c>
      <c r="V76" s="250">
        <v>1900</v>
      </c>
      <c r="W76" s="74"/>
      <c r="X76" s="75">
        <v>950</v>
      </c>
      <c r="Y76" s="60"/>
      <c r="Z76" s="73"/>
      <c r="AA76" s="58">
        <f>X76+T76+P76+L76+H76</f>
        <v>127300</v>
      </c>
      <c r="AB76" s="77">
        <f>H76+L76+P76+T76+X76</f>
        <v>127300</v>
      </c>
      <c r="AC76" s="61">
        <f>(AB76/$AB$86)*($AB$87)</f>
        <v>3440.4919402358601</v>
      </c>
      <c r="AD76" s="78">
        <f>ROUND(AC76,0)</f>
        <v>3440</v>
      </c>
      <c r="AE76" s="133">
        <f>AB76+AD76</f>
        <v>130740</v>
      </c>
      <c r="AF76" s="171">
        <v>21</v>
      </c>
    </row>
    <row r="77" spans="1:32" ht="15" thickTop="1" x14ac:dyDescent="0.3">
      <c r="A77" s="433" t="s">
        <v>24</v>
      </c>
      <c r="B77" s="434"/>
      <c r="C77" s="435"/>
      <c r="D77" s="179">
        <v>147473821</v>
      </c>
      <c r="E77" s="219"/>
      <c r="F77" s="219"/>
      <c r="G77" s="63"/>
      <c r="H77" s="65">
        <v>0</v>
      </c>
      <c r="I77" s="295">
        <v>125000</v>
      </c>
      <c r="J77" s="295">
        <v>125000</v>
      </c>
      <c r="K77" s="64"/>
      <c r="L77" s="71">
        <v>137000</v>
      </c>
      <c r="M77" s="199">
        <v>0</v>
      </c>
      <c r="N77" s="199">
        <v>0</v>
      </c>
      <c r="O77" s="64"/>
      <c r="P77" s="65">
        <v>0</v>
      </c>
      <c r="Q77" s="199">
        <v>70000</v>
      </c>
      <c r="R77" s="199">
        <v>70000</v>
      </c>
      <c r="S77" s="66"/>
      <c r="T77" s="65">
        <v>40000</v>
      </c>
      <c r="U77" s="199">
        <v>5000</v>
      </c>
      <c r="V77" s="199">
        <v>5000</v>
      </c>
      <c r="W77" s="64"/>
      <c r="X77" s="65">
        <v>8000</v>
      </c>
      <c r="Y77" s="62">
        <f>F77+J77+N77+R77+V77+AC77</f>
        <v>200000</v>
      </c>
      <c r="Z77" s="66">
        <f>G77+K77+O77+S77+AD77</f>
        <v>0</v>
      </c>
      <c r="AA77" s="42">
        <f>H77+L77+P77+T77+X77</f>
        <v>185000</v>
      </c>
      <c r="AB77" s="67"/>
      <c r="AC77" s="149"/>
      <c r="AD77" s="69"/>
      <c r="AE77" s="142"/>
      <c r="AF77" s="171"/>
    </row>
    <row r="78" spans="1:32" x14ac:dyDescent="0.3">
      <c r="A78" s="210" t="s">
        <v>25</v>
      </c>
      <c r="B78" s="206"/>
      <c r="C78" s="208" t="s">
        <v>8</v>
      </c>
      <c r="D78" s="180"/>
      <c r="E78" s="214"/>
      <c r="F78" s="214"/>
      <c r="G78" s="122"/>
      <c r="H78" s="91"/>
      <c r="I78" s="291">
        <v>0</v>
      </c>
      <c r="J78" s="291">
        <v>70000</v>
      </c>
      <c r="K78" s="64"/>
      <c r="L78" s="124">
        <v>0</v>
      </c>
      <c r="M78" s="249"/>
      <c r="N78" s="249"/>
      <c r="O78" s="64"/>
      <c r="P78" s="91"/>
      <c r="Q78" s="249"/>
      <c r="R78" s="249"/>
      <c r="S78" s="66"/>
      <c r="T78" s="91"/>
      <c r="U78" s="249">
        <v>0</v>
      </c>
      <c r="V78" s="249">
        <v>1000</v>
      </c>
      <c r="W78" s="64"/>
      <c r="X78" s="91">
        <v>0</v>
      </c>
      <c r="Y78" s="62"/>
      <c r="Z78" s="122"/>
      <c r="AA78" s="84"/>
      <c r="AB78" s="67"/>
      <c r="AC78" s="146"/>
      <c r="AD78" s="143"/>
      <c r="AE78" s="126"/>
      <c r="AF78" s="170"/>
    </row>
    <row r="79" spans="1:32" ht="15" thickBot="1" x14ac:dyDescent="0.35">
      <c r="A79" s="421" t="s">
        <v>6</v>
      </c>
      <c r="B79" s="422"/>
      <c r="C79" s="423"/>
      <c r="D79" s="185"/>
      <c r="E79" s="87">
        <v>0</v>
      </c>
      <c r="F79" s="87">
        <v>0</v>
      </c>
      <c r="G79" s="73"/>
      <c r="H79" s="75">
        <v>0</v>
      </c>
      <c r="I79" s="277"/>
      <c r="J79" s="277">
        <v>70000</v>
      </c>
      <c r="K79" s="74"/>
      <c r="L79" s="75">
        <v>66500</v>
      </c>
      <c r="M79" s="250">
        <v>0</v>
      </c>
      <c r="N79" s="250">
        <v>0</v>
      </c>
      <c r="O79" s="74"/>
      <c r="P79" s="75">
        <v>0</v>
      </c>
      <c r="Q79" s="250">
        <v>0</v>
      </c>
      <c r="R79" s="250">
        <v>0</v>
      </c>
      <c r="S79" s="74"/>
      <c r="T79" s="75">
        <v>0</v>
      </c>
      <c r="U79" s="250">
        <v>0</v>
      </c>
      <c r="V79" s="250">
        <v>1000</v>
      </c>
      <c r="W79" s="74"/>
      <c r="X79" s="75">
        <v>950</v>
      </c>
      <c r="Y79" s="60"/>
      <c r="Z79" s="73"/>
      <c r="AA79" s="58">
        <f>X79+T79+P79+L79+H79</f>
        <v>67450</v>
      </c>
      <c r="AB79" s="77">
        <f>H79+L79+P79+T79+X79</f>
        <v>67450</v>
      </c>
      <c r="AC79" s="61">
        <f>(AB79/$AB$86)*($AB$87)</f>
        <v>1822.9472220652692</v>
      </c>
      <c r="AD79" s="78">
        <f>ROUND(AC79,0)</f>
        <v>1823</v>
      </c>
      <c r="AE79" s="133">
        <f>AB79+AD79</f>
        <v>69273</v>
      </c>
      <c r="AF79" s="170">
        <v>22</v>
      </c>
    </row>
    <row r="80" spans="1:32" ht="15" hidden="1" thickTop="1" x14ac:dyDescent="0.3">
      <c r="A80" s="430"/>
      <c r="B80" s="431"/>
      <c r="C80" s="432"/>
      <c r="D80" s="176"/>
      <c r="E80" s="136"/>
      <c r="F80" s="136"/>
      <c r="G80" s="116"/>
      <c r="H80" s="80">
        <v>0</v>
      </c>
      <c r="I80" s="290"/>
      <c r="J80" s="290"/>
      <c r="K80" s="117"/>
      <c r="L80" s="147"/>
      <c r="M80" s="251"/>
      <c r="N80" s="251"/>
      <c r="O80" s="117"/>
      <c r="P80" s="80"/>
      <c r="Q80" s="251"/>
      <c r="R80" s="251"/>
      <c r="S80" s="118"/>
      <c r="T80" s="80"/>
      <c r="U80" s="251"/>
      <c r="V80" s="251"/>
      <c r="W80" s="117"/>
      <c r="X80" s="80"/>
      <c r="Y80" s="62"/>
      <c r="Z80" s="66">
        <f>G80+K80+O80+S80+AD80</f>
        <v>0</v>
      </c>
      <c r="AA80" s="42">
        <f>H80+L80+P80+T80+X80</f>
        <v>0</v>
      </c>
      <c r="AB80" s="92"/>
      <c r="AC80" s="125"/>
      <c r="AD80" s="93"/>
      <c r="AE80" s="126"/>
      <c r="AF80" s="171"/>
    </row>
    <row r="81" spans="1:32" hidden="1" x14ac:dyDescent="0.3">
      <c r="A81" s="21"/>
      <c r="B81" s="206"/>
      <c r="C81" s="200"/>
      <c r="D81" s="180"/>
      <c r="E81" s="83"/>
      <c r="F81" s="83"/>
      <c r="G81" s="127"/>
      <c r="H81" s="84"/>
      <c r="I81" s="293"/>
      <c r="J81" s="293"/>
      <c r="K81" s="128"/>
      <c r="L81" s="129"/>
      <c r="M81" s="252"/>
      <c r="N81" s="252"/>
      <c r="O81" s="128"/>
      <c r="P81" s="84"/>
      <c r="Q81" s="252"/>
      <c r="R81" s="252"/>
      <c r="S81" s="128"/>
      <c r="T81" s="84"/>
      <c r="U81" s="252"/>
      <c r="V81" s="252"/>
      <c r="W81" s="128"/>
      <c r="X81" s="84"/>
      <c r="Y81" s="62"/>
      <c r="Z81" s="122"/>
      <c r="AA81" s="84"/>
      <c r="AB81" s="92"/>
      <c r="AC81" s="125"/>
      <c r="AD81" s="143"/>
      <c r="AE81" s="126"/>
      <c r="AF81" s="170"/>
    </row>
    <row r="82" spans="1:32" ht="15" hidden="1" thickBot="1" x14ac:dyDescent="0.35">
      <c r="A82" s="421"/>
      <c r="B82" s="448"/>
      <c r="C82" s="449"/>
      <c r="D82" s="185"/>
      <c r="E82" s="87"/>
      <c r="F82" s="87"/>
      <c r="G82" s="73"/>
      <c r="H82" s="75">
        <v>0</v>
      </c>
      <c r="I82" s="277"/>
      <c r="J82" s="277"/>
      <c r="K82" s="74"/>
      <c r="L82" s="75"/>
      <c r="M82" s="250"/>
      <c r="N82" s="250"/>
      <c r="O82" s="74"/>
      <c r="P82" s="75"/>
      <c r="Q82" s="250"/>
      <c r="R82" s="250"/>
      <c r="S82" s="74"/>
      <c r="T82" s="75"/>
      <c r="U82" s="250"/>
      <c r="V82" s="250"/>
      <c r="W82" s="74"/>
      <c r="X82" s="75"/>
      <c r="Y82" s="60"/>
      <c r="Z82" s="73"/>
      <c r="AA82" s="58">
        <f>X82+T82+P82+L82+H82</f>
        <v>0</v>
      </c>
      <c r="AB82" s="77">
        <f>H82+L82+P82+T82+X82</f>
        <v>0</v>
      </c>
      <c r="AC82" s="61">
        <f>(AB82/$AB$86)*($AB$87)</f>
        <v>0</v>
      </c>
      <c r="AD82" s="78">
        <f>ROUND(AC82,0)</f>
        <v>0</v>
      </c>
      <c r="AE82" s="133">
        <f>AB82+AD82</f>
        <v>0</v>
      </c>
      <c r="AF82" s="171"/>
    </row>
    <row r="83" spans="1:32" x14ac:dyDescent="0.3">
      <c r="A83" s="450" t="s">
        <v>26</v>
      </c>
      <c r="B83" s="451"/>
      <c r="C83" s="452"/>
      <c r="D83" s="184"/>
      <c r="E83" s="219" t="e">
        <f>E3+E6+E12+E15+E18+#REF!+E23+E27+E31+E37+E40+E43+E53+E57+E61+E65+E68+E72+E77+E80</f>
        <v>#REF!</v>
      </c>
      <c r="F83" s="219" t="e">
        <f>F3+F6+F12+F15+F18+#REF!+F23+F27+F31+F37+F40+F43+F53+F57+F61+F65+F68+F72+F77+F80</f>
        <v>#REF!</v>
      </c>
      <c r="G83" s="257" t="e">
        <f>G3+G6+G12+G15+G18+#REF!+G23+G27+G31+G37+G40+G43+G53+G57+G61+G65+G68+G72+G77+G80</f>
        <v>#REF!</v>
      </c>
      <c r="H83" s="65" t="e">
        <f>H3+H6+H12+H15+H18+#REF!+H23+H27+H31+H37+H40+H43+H46+H53+H57+H61+H65+H68+H72+H77+H80</f>
        <v>#REF!</v>
      </c>
      <c r="I83" s="275" t="e">
        <f>I3+I6+I12+I15+I18+#REF!+I23+I27+I31+I37+I40+I43+I53+I57+I61+I65+I68+I72+I77+I80</f>
        <v>#REF!</v>
      </c>
      <c r="J83" s="275" t="e">
        <f>J3+J6+J12+J15+J18+#REF!+J23+J27+J31+J37+J40+J43+J53+J57+J61+J65+J68+J72+J77+J80</f>
        <v>#REF!</v>
      </c>
      <c r="K83" s="199" t="e">
        <f>K3+K6+K12+K15+K18+#REF!+K23+K27+K31+K37+K40+K43+K53+K57+K61+K65+K68+K72+K77+K80</f>
        <v>#REF!</v>
      </c>
      <c r="L83" s="65" t="e">
        <f>L3+L6+L12+L15+L18+#REF!+L23+L27+L31+L37+L40+L43+L46+#REF!+L53+L57+L61+L65+L68+L72+L77+L80</f>
        <v>#REF!</v>
      </c>
      <c r="M83" s="199" t="e">
        <f>M3+M6+M12+M15+M18+#REF!+M23+M27+M31+M37+M40+M43+M53+M57+M61+M65+M68+M72+M77+M80</f>
        <v>#REF!</v>
      </c>
      <c r="N83" s="199">
        <f>N3+N6+N12+N15+N18+N23+N27+N31+N37+N40+N43+N53+N57+N61+N65+N68+N72+N77+N80</f>
        <v>229188.47</v>
      </c>
      <c r="O83" s="199" t="e">
        <f>O3+O6+O12+O15+O18+#REF!+O23+O27+O31+O37+O40+O43+O53+O57+O61+O65+O68+O72+O77+O80</f>
        <v>#REF!</v>
      </c>
      <c r="P83" s="65">
        <f>P3+P6+P9+P12+P15+P18+P23+P27+P31+P34+P37+P40+P43+P46+P53+P57+P61+P65+P68+P72+P77+P80</f>
        <v>277040.5</v>
      </c>
      <c r="Q83" s="199">
        <f>Q3+Q6+Q12+Q15+Q18+Q23+Q27+Q31+Q37+Q40+Q43+Q53+Q57+Q61+Q65+Q68+Q72+Q77+Q80</f>
        <v>616605.80000000005</v>
      </c>
      <c r="R83" s="199">
        <f>R3+R6+R12+R15+R18+R23+R27+R31+R37+R40+R43+R53+R57+R61+R65+R68+R72+R77+R80</f>
        <v>616605.80000000005</v>
      </c>
      <c r="S83" s="199">
        <f t="shared" ref="S83:AD83" si="0">S3+S6+S12+S15+S18+S23+S27+S31+S37+S40+S43+S53+S57+S61+S65+S68+S72+S77+S80</f>
        <v>0</v>
      </c>
      <c r="T83" s="199">
        <f t="shared" si="0"/>
        <v>599533</v>
      </c>
      <c r="U83" s="199">
        <f t="shared" si="0"/>
        <v>65618.41</v>
      </c>
      <c r="V83" s="199">
        <f t="shared" si="0"/>
        <v>65618.41</v>
      </c>
      <c r="W83" s="199">
        <f t="shared" si="0"/>
        <v>0</v>
      </c>
      <c r="X83" s="199">
        <f t="shared" si="0"/>
        <v>38804.85</v>
      </c>
      <c r="Y83" s="199">
        <f t="shared" si="0"/>
        <v>1921713.62</v>
      </c>
      <c r="Z83" s="199">
        <f t="shared" si="0"/>
        <v>0</v>
      </c>
      <c r="AA83" s="199">
        <f t="shared" si="0"/>
        <v>2069968.72</v>
      </c>
      <c r="AB83" s="199">
        <f t="shared" si="0"/>
        <v>0</v>
      </c>
      <c r="AC83" s="199">
        <f t="shared" si="0"/>
        <v>0</v>
      </c>
      <c r="AD83" s="199">
        <f t="shared" si="0"/>
        <v>0</v>
      </c>
      <c r="AE83" s="199">
        <f>AD3+AD6+AD12+AD15+AD18+AD23+AD27+AD31+AD37+AD40+AD43+AD53+AD57+AD61+AD65+AD68+AD72+AD77+AD80</f>
        <v>0</v>
      </c>
      <c r="AF83" s="19"/>
    </row>
    <row r="84" spans="1:32" ht="15" thickBot="1" x14ac:dyDescent="0.35">
      <c r="A84" s="453" t="s">
        <v>27</v>
      </c>
      <c r="B84" s="454"/>
      <c r="C84" s="455"/>
      <c r="D84" s="182"/>
      <c r="E84" s="219" t="e">
        <f>E5+E8+E14+E17+E22+#REF!+E26+E30+E33+E39+E42+E53+E56+E60+E64+E67+E71+E75+E79+E82</f>
        <v>#REF!</v>
      </c>
      <c r="F84" s="219" t="e">
        <f>F5+F8+F14+F17+F22+#REF!+F26+F30+F33+F39+F42+F53+F56+F60+F64+F67+F71+F75+F79+F82</f>
        <v>#REF!</v>
      </c>
      <c r="G84" s="257" t="e">
        <f>G5+G8+G14+G17+G22+#REF!+G26+G30+G33+G39+G42+G53+G56+G60+G64+G67+G71+G75+G79+G82</f>
        <v>#REF!</v>
      </c>
      <c r="H84" s="65" t="e">
        <f>H5+H8+H14+H17+H22+#REF!+H26+H30+H33+H39+H42+H45+H52+H56+H60+H64+H67+H71+H76+H79+H82</f>
        <v>#REF!</v>
      </c>
      <c r="I84" s="275" t="e">
        <f>I5+I8+I14+I17+I22+#REF!+I26+I30+I33+I39+I42+I45+I56+I60+I64+I67+I71+I76+I79+I82</f>
        <v>#REF!</v>
      </c>
      <c r="J84" s="275" t="e">
        <f>J5+J8+J14+J17+J22+#REF!+J26+J30+J33+J39+J42+J45+J56+J60+J64+J67+J71+J76+J79+J82</f>
        <v>#REF!</v>
      </c>
      <c r="K84" s="199" t="e">
        <f>K5+K8+K14+K17+K22+#REF!+K26+K30+K33+K39+K42+K53+K56+K60+K64+K67+K71+K75+K79+K82</f>
        <v>#REF!</v>
      </c>
      <c r="L84" s="65" t="e">
        <f>L5+L8+L14+L17+L22+#REF!+L26+L30+L33+L39+L42+L45+L56+L60+L64+L67+L71+L76+L79+L82</f>
        <v>#REF!</v>
      </c>
      <c r="M84" s="199" t="e">
        <f>M5+M8+M14+M17+M22+#REF!+M26+M30+M33+M39+M42+M45+M56+M60+M64+M67+M71+M76+M79+M82</f>
        <v>#REF!</v>
      </c>
      <c r="N84" s="199">
        <f>N5+N8+N14+N17+N22+N26+N30+N33+N39+N42+N45+N56+N60+N64+N67+N71+N76+N79+N82</f>
        <v>208250</v>
      </c>
      <c r="O84" s="199" t="e">
        <f>O5+O8+O14+O17+O22+#REF!+O26+O30+O33+O39+O42+O53+O56+O60+O64+O67+O71+O75+O79+O82</f>
        <v>#REF!</v>
      </c>
      <c r="P84" s="65">
        <f>P5+P8+P14+P17+P22+P26+P30+P33+P39+P42+P45+P56+P60+P64+P67+P71+P76+P79+P82</f>
        <v>195737</v>
      </c>
      <c r="Q84" s="199">
        <f>Q5+Q8+Q14+Q17+Q22+Q26+Q30+Q33+Q39+Q42+Q45+Q56+Q60+Q64+Q67+Q71+Q76+Q79+Q82</f>
        <v>0</v>
      </c>
      <c r="R84" s="199">
        <f>R5+R8+R14+R17+R22+R26+R30+R33+R39+R42+R45+R56+R60+R64+R67+R71+R76+R79+R82</f>
        <v>432000</v>
      </c>
      <c r="S84" s="199">
        <f t="shared" ref="S84:AC84" si="1">S5+S8+S14+S17+S22+S26+S30+S33+S39+S42+S45+S56+S60+S64+S67+S71+S76+S79+S82</f>
        <v>0</v>
      </c>
      <c r="T84" s="199">
        <f t="shared" si="1"/>
        <v>395000</v>
      </c>
      <c r="U84" s="199">
        <f t="shared" si="1"/>
        <v>0</v>
      </c>
      <c r="V84" s="199">
        <f t="shared" si="1"/>
        <v>16470</v>
      </c>
      <c r="W84" s="199">
        <f t="shared" si="1"/>
        <v>0</v>
      </c>
      <c r="X84" s="199">
        <f t="shared" si="1"/>
        <v>14291</v>
      </c>
      <c r="Y84" s="199">
        <f t="shared" si="1"/>
        <v>0</v>
      </c>
      <c r="Z84" s="199">
        <f t="shared" si="1"/>
        <v>0</v>
      </c>
      <c r="AA84" s="199">
        <f t="shared" si="1"/>
        <v>1236904</v>
      </c>
      <c r="AB84" s="199">
        <f t="shared" si="1"/>
        <v>1236904</v>
      </c>
      <c r="AC84" s="199">
        <f t="shared" si="1"/>
        <v>33429.365615439878</v>
      </c>
      <c r="AD84" s="199">
        <f>AD5+AD8+AD14+AD17+AD22+AD26+AD30+AD33+AD39+AD42+AD45+AD56+AD60+AD64+AD67+AD71+AD76+AD79+AD82</f>
        <v>33429</v>
      </c>
      <c r="AE84" s="156">
        <f>SUM(AE5:AE83)</f>
        <v>1526823</v>
      </c>
      <c r="AF84" s="19"/>
    </row>
    <row r="85" spans="1:32" ht="15" thickBot="1" x14ac:dyDescent="0.35">
      <c r="A85" s="456" t="s">
        <v>28</v>
      </c>
      <c r="B85" s="457"/>
      <c r="C85" s="458"/>
      <c r="D85" s="183"/>
      <c r="E85" s="264"/>
      <c r="F85" s="265"/>
      <c r="G85" s="173"/>
      <c r="H85" s="282"/>
      <c r="I85" s="159"/>
      <c r="J85" s="159"/>
      <c r="K85" s="157"/>
      <c r="L85" s="157"/>
      <c r="M85" s="309"/>
      <c r="N85" s="309"/>
      <c r="O85" s="158"/>
      <c r="P85" s="158"/>
      <c r="Q85" s="157"/>
      <c r="R85" s="157"/>
      <c r="S85" s="157"/>
      <c r="T85" s="157"/>
      <c r="U85" s="157"/>
      <c r="V85" s="157"/>
      <c r="W85" s="157"/>
      <c r="X85" s="157"/>
      <c r="Y85" s="157"/>
      <c r="Z85" s="159"/>
      <c r="AA85" s="159"/>
      <c r="AB85" s="159"/>
      <c r="AC85" s="160"/>
      <c r="AD85" s="160"/>
      <c r="AE85" s="160">
        <f>AB88+AE84</f>
        <v>1607182</v>
      </c>
      <c r="AF85" s="19"/>
    </row>
    <row r="86" spans="1:32" ht="15.6" customHeight="1" x14ac:dyDescent="0.3">
      <c r="A86" s="445" t="s">
        <v>29</v>
      </c>
      <c r="B86" s="445"/>
      <c r="C86" s="445"/>
      <c r="D86" s="168"/>
      <c r="E86" s="304"/>
      <c r="F86" s="304"/>
      <c r="G86" s="305"/>
      <c r="H86" s="306"/>
      <c r="I86" s="307"/>
      <c r="J86" s="307"/>
      <c r="K86" s="304"/>
      <c r="L86" s="308"/>
      <c r="M86" s="310"/>
      <c r="N86" s="310"/>
      <c r="O86" s="37"/>
      <c r="P86" s="37"/>
      <c r="Q86" s="33"/>
      <c r="R86" s="33"/>
      <c r="S86" s="33"/>
      <c r="T86" s="33"/>
      <c r="U86" s="33"/>
      <c r="V86" s="33"/>
      <c r="W86" s="33"/>
      <c r="X86" s="33"/>
      <c r="Y86" s="33"/>
      <c r="Z86" s="446" t="s">
        <v>81</v>
      </c>
      <c r="AA86" s="447"/>
      <c r="AB86" s="239">
        <v>1486644</v>
      </c>
      <c r="AC86" s="38"/>
      <c r="AD86" s="39" t="s">
        <v>44</v>
      </c>
      <c r="AE86" s="34">
        <f>AE85</f>
        <v>1607182</v>
      </c>
    </row>
    <row r="87" spans="1:32" ht="15" thickBot="1" x14ac:dyDescent="0.35">
      <c r="A87" s="23"/>
      <c r="B87" s="23" t="s">
        <v>31</v>
      </c>
      <c r="C87" s="23"/>
      <c r="D87" s="23"/>
      <c r="E87" s="266"/>
      <c r="F87" s="267"/>
      <c r="G87" s="35"/>
      <c r="H87" s="283"/>
      <c r="I87" s="298"/>
      <c r="J87" s="298"/>
      <c r="K87" s="33"/>
      <c r="L87" s="36"/>
      <c r="M87" s="310"/>
      <c r="N87" s="310"/>
      <c r="O87" s="37"/>
      <c r="P87" s="37"/>
      <c r="Q87" s="33"/>
      <c r="R87" s="33"/>
      <c r="S87" s="33"/>
      <c r="T87" s="33"/>
      <c r="U87" s="33"/>
      <c r="V87" s="33"/>
      <c r="W87" s="33">
        <v>1443471</v>
      </c>
      <c r="X87" s="36"/>
      <c r="Y87" s="36"/>
      <c r="Z87" s="459" t="s">
        <v>43</v>
      </c>
      <c r="AA87" s="460"/>
      <c r="AB87" s="240">
        <v>40179</v>
      </c>
      <c r="AC87" s="38"/>
      <c r="AD87" s="39" t="s">
        <v>45</v>
      </c>
      <c r="AE87" s="39">
        <f>AB89-AE86</f>
        <v>0</v>
      </c>
    </row>
    <row r="88" spans="1:32" ht="15.6" thickTop="1" thickBot="1" x14ac:dyDescent="0.35">
      <c r="A88" s="23"/>
      <c r="B88" s="23" t="s">
        <v>33</v>
      </c>
      <c r="C88" s="23"/>
      <c r="D88" s="23"/>
      <c r="E88" s="268"/>
      <c r="F88" s="271" t="s">
        <v>119</v>
      </c>
      <c r="G88" s="301"/>
      <c r="H88" s="303"/>
      <c r="I88" s="299"/>
      <c r="J88" s="299"/>
      <c r="K88" s="204"/>
      <c r="L88" s="302"/>
      <c r="M88" s="310"/>
      <c r="N88" s="310"/>
      <c r="O88" s="37"/>
      <c r="P88" s="37"/>
      <c r="Q88" s="36"/>
      <c r="R88" s="36"/>
      <c r="S88" s="33"/>
      <c r="T88" s="36"/>
      <c r="U88" s="33"/>
      <c r="V88" s="33"/>
      <c r="W88" s="36"/>
      <c r="X88" s="36"/>
      <c r="Y88" s="36"/>
      <c r="Z88" s="459" t="s">
        <v>30</v>
      </c>
      <c r="AA88" s="460"/>
      <c r="AB88" s="241">
        <v>80359</v>
      </c>
      <c r="AC88" s="38"/>
      <c r="AD88" s="39"/>
      <c r="AE88" s="39"/>
    </row>
    <row r="89" spans="1:32" ht="15.6" thickTop="1" thickBot="1" x14ac:dyDescent="0.35">
      <c r="A89" s="19"/>
      <c r="B89" s="19" t="s">
        <v>34</v>
      </c>
      <c r="C89" s="19"/>
      <c r="D89" s="19"/>
      <c r="E89" s="269"/>
      <c r="F89" s="272"/>
      <c r="G89" s="19"/>
      <c r="H89" s="284"/>
      <c r="K89" s="19"/>
      <c r="Q89" s="20"/>
      <c r="R89" s="20"/>
      <c r="S89" s="31"/>
      <c r="T89" s="20"/>
      <c r="U89" s="31"/>
      <c r="V89" s="161"/>
      <c r="W89" s="162" t="s">
        <v>55</v>
      </c>
      <c r="X89" s="163"/>
      <c r="Y89" s="31"/>
      <c r="Z89" s="461" t="s">
        <v>32</v>
      </c>
      <c r="AA89" s="462"/>
      <c r="AB89" s="242">
        <f>SUM(AB86:AB88)</f>
        <v>1607182</v>
      </c>
      <c r="AC89" s="24"/>
      <c r="AD89" s="25"/>
      <c r="AE89" s="25"/>
    </row>
    <row r="90" spans="1:32" ht="19.95" customHeight="1" x14ac:dyDescent="0.3">
      <c r="A90" s="19"/>
      <c r="B90" s="19" t="s">
        <v>35</v>
      </c>
      <c r="C90" s="19"/>
      <c r="D90" s="19"/>
      <c r="G90" s="19"/>
      <c r="H90" s="284"/>
      <c r="K90" s="19"/>
      <c r="S90" s="19"/>
      <c r="V90" s="315">
        <v>7.4999999999999997E-2</v>
      </c>
      <c r="W90" s="167">
        <v>117388</v>
      </c>
      <c r="X90" s="164" t="s">
        <v>44</v>
      </c>
      <c r="AC90" s="24"/>
      <c r="AD90" s="25"/>
      <c r="AE90" s="25"/>
    </row>
    <row r="91" spans="1:32" ht="15.6" customHeight="1" x14ac:dyDescent="0.3">
      <c r="A91" s="445" t="s">
        <v>36</v>
      </c>
      <c r="B91" s="445"/>
      <c r="C91" s="445"/>
      <c r="D91" s="168"/>
      <c r="G91" s="19"/>
      <c r="H91" s="284"/>
      <c r="K91" s="19"/>
      <c r="S91" s="19"/>
      <c r="T91" s="30"/>
      <c r="V91" s="316">
        <v>0.05</v>
      </c>
      <c r="W91" s="167">
        <v>78259</v>
      </c>
      <c r="X91" s="164" t="s">
        <v>53</v>
      </c>
      <c r="AC91" s="24"/>
      <c r="AD91" s="25"/>
      <c r="AE91" s="25"/>
    </row>
    <row r="92" spans="1:32" x14ac:dyDescent="0.3">
      <c r="V92" s="315">
        <v>2.5000000000000001E-2</v>
      </c>
      <c r="W92" s="167">
        <v>39129</v>
      </c>
      <c r="X92" s="164" t="s">
        <v>54</v>
      </c>
    </row>
    <row r="93" spans="1:32" ht="15" thickBot="1" x14ac:dyDescent="0.35">
      <c r="V93" s="317"/>
      <c r="W93" s="165"/>
      <c r="X93" s="166"/>
    </row>
    <row r="94" spans="1:32" ht="15" thickTop="1" x14ac:dyDescent="0.3"/>
  </sheetData>
  <mergeCells count="67">
    <mergeCell ref="A3:C3"/>
    <mergeCell ref="A5:C5"/>
    <mergeCell ref="A7:B7"/>
    <mergeCell ref="A22:C22"/>
    <mergeCell ref="A23:C23"/>
    <mergeCell ref="A6:C6"/>
    <mergeCell ref="A8:C8"/>
    <mergeCell ref="A19:B19"/>
    <mergeCell ref="A20:B20"/>
    <mergeCell ref="A16:B16"/>
    <mergeCell ref="A12:B12"/>
    <mergeCell ref="Q1:T1"/>
    <mergeCell ref="U1:X1"/>
    <mergeCell ref="M1:P1"/>
    <mergeCell ref="A2:B2"/>
    <mergeCell ref="E1:H1"/>
    <mergeCell ref="I1:L1"/>
    <mergeCell ref="A40:C40"/>
    <mergeCell ref="A41:B41"/>
    <mergeCell ref="A17:C17"/>
    <mergeCell ref="A15:C15"/>
    <mergeCell ref="A24:B24"/>
    <mergeCell ref="A29:B29"/>
    <mergeCell ref="A30:B30"/>
    <mergeCell ref="A28:B28"/>
    <mergeCell ref="A37:C37"/>
    <mergeCell ref="A39:C39"/>
    <mergeCell ref="A18:C18"/>
    <mergeCell ref="A26:C26"/>
    <mergeCell ref="A91:C91"/>
    <mergeCell ref="Z86:AA86"/>
    <mergeCell ref="A77:C77"/>
    <mergeCell ref="A79:C79"/>
    <mergeCell ref="A80:C80"/>
    <mergeCell ref="A82:C82"/>
    <mergeCell ref="A83:C83"/>
    <mergeCell ref="A84:C84"/>
    <mergeCell ref="A85:C85"/>
    <mergeCell ref="Z88:AA88"/>
    <mergeCell ref="Z87:AA87"/>
    <mergeCell ref="A86:C86"/>
    <mergeCell ref="Z89:AA89"/>
    <mergeCell ref="A76:C76"/>
    <mergeCell ref="A57:C57"/>
    <mergeCell ref="A60:C60"/>
    <mergeCell ref="A61:C61"/>
    <mergeCell ref="A64:C64"/>
    <mergeCell ref="A72:C72"/>
    <mergeCell ref="A68:C68"/>
    <mergeCell ref="A71:C71"/>
    <mergeCell ref="A65:C65"/>
    <mergeCell ref="A67:C67"/>
    <mergeCell ref="A66:B66"/>
    <mergeCell ref="A62:B62"/>
    <mergeCell ref="A63:B63"/>
    <mergeCell ref="A75:B75"/>
    <mergeCell ref="A74:B74"/>
    <mergeCell ref="A69:C69"/>
    <mergeCell ref="A42:C42"/>
    <mergeCell ref="A73:B73"/>
    <mergeCell ref="A54:B54"/>
    <mergeCell ref="A55:B55"/>
    <mergeCell ref="A56:C56"/>
    <mergeCell ref="A53:C53"/>
    <mergeCell ref="A45:C45"/>
    <mergeCell ref="A44:B44"/>
    <mergeCell ref="A43:C43"/>
  </mergeCells>
  <pageMargins left="0.25" right="0.25" top="0.75" bottom="0.75" header="0.3" footer="0.3"/>
  <pageSetup paperSize="5" scale="62" fitToHeight="0" orientation="landscape" r:id="rId1"/>
  <rowBreaks count="1" manualBreakCount="1">
    <brk id="46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4FCFE-2AF0-4CBE-B0F2-D1838543262F}">
  <dimension ref="A1:E107"/>
  <sheetViews>
    <sheetView tabSelected="1" zoomScale="110" zoomScaleNormal="110" zoomScaleSheetLayoutView="110" workbookViewId="0">
      <pane xSplit="4" ySplit="2" topLeftCell="E84" activePane="bottomRight" state="frozen"/>
      <selection pane="topRight" activeCell="E1" sqref="E1"/>
      <selection pane="bottomLeft" activeCell="A3" sqref="A3"/>
      <selection pane="bottomRight" activeCell="F101" sqref="F101"/>
    </sheetView>
  </sheetViews>
  <sheetFormatPr defaultColWidth="8.6640625" defaultRowHeight="14.4" x14ac:dyDescent="0.3"/>
  <cols>
    <col min="1" max="1" width="7.5546875" customWidth="1"/>
    <col min="2" max="3" width="12.88671875" customWidth="1"/>
    <col min="4" max="4" width="14.33203125" style="389" bestFit="1" customWidth="1"/>
    <col min="5" max="5" width="11.44140625" style="30" customWidth="1"/>
  </cols>
  <sheetData>
    <row r="1" spans="1:5" x14ac:dyDescent="0.3">
      <c r="A1" s="396" t="s">
        <v>86</v>
      </c>
      <c r="B1" s="397"/>
      <c r="C1" s="397"/>
      <c r="D1" s="398"/>
      <c r="E1" s="379"/>
    </row>
    <row r="2" spans="1:5" x14ac:dyDescent="0.3">
      <c r="A2" s="502" t="s">
        <v>1</v>
      </c>
      <c r="B2" s="503"/>
      <c r="C2" s="399"/>
      <c r="D2" s="400" t="s">
        <v>131</v>
      </c>
      <c r="E2" s="380"/>
    </row>
    <row r="3" spans="1:5" x14ac:dyDescent="0.3">
      <c r="A3" s="493" t="s">
        <v>47</v>
      </c>
      <c r="B3" s="493"/>
      <c r="C3" s="393"/>
      <c r="D3" s="401"/>
      <c r="E3" s="381"/>
    </row>
    <row r="4" spans="1:5" x14ac:dyDescent="0.3">
      <c r="A4" s="402" t="s">
        <v>48</v>
      </c>
      <c r="B4" s="206"/>
      <c r="C4" s="206"/>
      <c r="D4" s="403"/>
      <c r="E4" s="381"/>
    </row>
    <row r="5" spans="1:5" x14ac:dyDescent="0.3">
      <c r="A5" s="445" t="s">
        <v>6</v>
      </c>
      <c r="B5" s="445"/>
      <c r="C5" s="387"/>
      <c r="D5" s="404">
        <v>79272</v>
      </c>
      <c r="E5" s="381"/>
    </row>
    <row r="6" spans="1:5" x14ac:dyDescent="0.3">
      <c r="A6" s="493" t="s">
        <v>85</v>
      </c>
      <c r="B6" s="493"/>
      <c r="C6" s="393"/>
      <c r="D6" s="401"/>
      <c r="E6" s="378"/>
    </row>
    <row r="7" spans="1:5" x14ac:dyDescent="0.3">
      <c r="A7" s="428" t="s">
        <v>76</v>
      </c>
      <c r="B7" s="428"/>
      <c r="C7" s="386"/>
      <c r="D7" s="405"/>
      <c r="E7" s="378"/>
    </row>
    <row r="8" spans="1:5" x14ac:dyDescent="0.3">
      <c r="A8" s="428" t="s">
        <v>6</v>
      </c>
      <c r="B8" s="499"/>
      <c r="C8" s="32"/>
      <c r="D8" s="404">
        <v>36628</v>
      </c>
      <c r="E8" s="378"/>
    </row>
    <row r="9" spans="1:5" x14ac:dyDescent="0.3">
      <c r="A9" s="393" t="s">
        <v>108</v>
      </c>
      <c r="B9" s="215"/>
      <c r="C9" s="215"/>
      <c r="D9" s="406"/>
      <c r="E9" s="378"/>
    </row>
    <row r="10" spans="1:5" x14ac:dyDescent="0.3">
      <c r="A10" s="386"/>
      <c r="B10" s="32"/>
      <c r="C10" s="32"/>
      <c r="D10" s="404"/>
      <c r="E10" s="378"/>
    </row>
    <row r="11" spans="1:5" x14ac:dyDescent="0.3">
      <c r="A11" s="386" t="s">
        <v>6</v>
      </c>
      <c r="B11" s="32"/>
      <c r="C11" s="32"/>
      <c r="D11" s="404">
        <v>245822</v>
      </c>
      <c r="E11" s="378"/>
    </row>
    <row r="12" spans="1:5" x14ac:dyDescent="0.3">
      <c r="A12" s="409" t="s">
        <v>89</v>
      </c>
      <c r="B12" s="409"/>
      <c r="C12" s="409"/>
      <c r="D12" s="409"/>
      <c r="E12" s="378"/>
    </row>
    <row r="13" spans="1:5" x14ac:dyDescent="0.3">
      <c r="A13" s="206"/>
      <c r="B13" s="206"/>
      <c r="C13" s="206"/>
      <c r="D13" s="404"/>
      <c r="E13" s="378"/>
    </row>
    <row r="14" spans="1:5" x14ac:dyDescent="0.3">
      <c r="A14" s="386" t="s">
        <v>6</v>
      </c>
      <c r="B14" s="32"/>
      <c r="C14" s="32"/>
      <c r="D14" s="404">
        <v>101645</v>
      </c>
      <c r="E14" s="378"/>
    </row>
    <row r="15" spans="1:5" x14ac:dyDescent="0.3">
      <c r="A15" s="493" t="s">
        <v>49</v>
      </c>
      <c r="B15" s="493"/>
      <c r="C15" s="393"/>
      <c r="D15" s="401"/>
      <c r="E15" s="378"/>
    </row>
    <row r="16" spans="1:5" x14ac:dyDescent="0.3">
      <c r="A16" s="472" t="s">
        <v>51</v>
      </c>
      <c r="B16" s="472"/>
      <c r="C16" s="388"/>
      <c r="D16" s="405"/>
      <c r="E16" s="378"/>
    </row>
    <row r="17" spans="1:5" x14ac:dyDescent="0.3">
      <c r="A17" s="428" t="s">
        <v>6</v>
      </c>
      <c r="B17" s="428"/>
      <c r="C17" s="386"/>
      <c r="D17" s="404">
        <v>44333</v>
      </c>
      <c r="E17" s="378"/>
    </row>
    <row r="18" spans="1:5" x14ac:dyDescent="0.3">
      <c r="A18" s="493" t="s">
        <v>9</v>
      </c>
      <c r="B18" s="493"/>
      <c r="C18" s="393"/>
      <c r="D18" s="407"/>
      <c r="E18" s="378"/>
    </row>
    <row r="19" spans="1:5" x14ac:dyDescent="0.3">
      <c r="A19" s="428" t="s">
        <v>46</v>
      </c>
      <c r="B19" s="428"/>
      <c r="C19" s="386"/>
      <c r="D19" s="405"/>
      <c r="E19" s="378"/>
    </row>
    <row r="20" spans="1:5" x14ac:dyDescent="0.3">
      <c r="A20" s="428" t="s">
        <v>10</v>
      </c>
      <c r="B20" s="428"/>
      <c r="C20" s="386"/>
      <c r="D20" s="408"/>
      <c r="E20" s="378"/>
    </row>
    <row r="21" spans="1:5" x14ac:dyDescent="0.3">
      <c r="A21" s="428" t="s">
        <v>6</v>
      </c>
      <c r="B21" s="499"/>
      <c r="C21" s="32"/>
      <c r="D21" s="404">
        <v>139017</v>
      </c>
      <c r="E21" s="378"/>
    </row>
    <row r="22" spans="1:5" x14ac:dyDescent="0.3">
      <c r="A22" s="493" t="s">
        <v>11</v>
      </c>
      <c r="B22" s="493"/>
      <c r="C22" s="393"/>
      <c r="D22" s="401"/>
      <c r="E22" s="378"/>
    </row>
    <row r="23" spans="1:5" x14ac:dyDescent="0.3">
      <c r="A23" s="472" t="s">
        <v>12</v>
      </c>
      <c r="B23" s="472"/>
      <c r="C23" s="388"/>
      <c r="D23" s="408"/>
      <c r="E23" s="378"/>
    </row>
    <row r="24" spans="1:5" x14ac:dyDescent="0.3">
      <c r="A24" s="386" t="s">
        <v>80</v>
      </c>
      <c r="B24" s="388"/>
      <c r="C24" s="388"/>
      <c r="D24" s="408"/>
      <c r="E24" s="378"/>
    </row>
    <row r="25" spans="1:5" ht="14.85" customHeight="1" x14ac:dyDescent="0.3">
      <c r="A25" s="428" t="s">
        <v>6</v>
      </c>
      <c r="B25" s="501"/>
      <c r="C25" s="374"/>
      <c r="D25" s="404">
        <v>131100</v>
      </c>
      <c r="E25" s="378"/>
    </row>
    <row r="26" spans="1:5" ht="14.85" customHeight="1" x14ac:dyDescent="0.3">
      <c r="A26" s="393" t="s">
        <v>78</v>
      </c>
      <c r="B26" s="368"/>
      <c r="C26" s="368"/>
      <c r="D26" s="409"/>
      <c r="E26" s="378"/>
    </row>
    <row r="27" spans="1:5" ht="14.85" customHeight="1" x14ac:dyDescent="0.3">
      <c r="A27" s="472" t="s">
        <v>92</v>
      </c>
      <c r="B27" s="472"/>
      <c r="C27" s="388"/>
      <c r="D27" s="404"/>
      <c r="E27" s="378"/>
    </row>
    <row r="28" spans="1:5" ht="14.85" customHeight="1" x14ac:dyDescent="0.3">
      <c r="A28" s="428" t="s">
        <v>79</v>
      </c>
      <c r="B28" s="428"/>
      <c r="C28" s="386"/>
      <c r="D28" s="404"/>
      <c r="E28" s="378"/>
    </row>
    <row r="29" spans="1:5" ht="14.85" customHeight="1" x14ac:dyDescent="0.3">
      <c r="A29" s="428" t="s">
        <v>6</v>
      </c>
      <c r="B29" s="428"/>
      <c r="C29" s="386"/>
      <c r="D29" s="404">
        <v>96267</v>
      </c>
      <c r="E29" s="378"/>
    </row>
    <row r="30" spans="1:5" ht="14.85" customHeight="1" x14ac:dyDescent="0.3">
      <c r="A30" s="409" t="s">
        <v>73</v>
      </c>
      <c r="B30" s="409"/>
      <c r="C30" s="409"/>
      <c r="D30" s="409"/>
      <c r="E30" s="378"/>
    </row>
    <row r="31" spans="1:5" ht="14.85" customHeight="1" x14ac:dyDescent="0.3">
      <c r="A31" s="386" t="s">
        <v>41</v>
      </c>
      <c r="B31" s="374"/>
      <c r="C31" s="374"/>
      <c r="D31" s="167"/>
      <c r="E31" s="378"/>
    </row>
    <row r="32" spans="1:5" ht="14.85" customHeight="1" x14ac:dyDescent="0.3">
      <c r="A32" s="386" t="s">
        <v>6</v>
      </c>
      <c r="B32" s="374"/>
      <c r="C32" s="374"/>
      <c r="D32" s="404">
        <v>108553</v>
      </c>
      <c r="E32" s="378"/>
    </row>
    <row r="33" spans="1:5" ht="14.85" customHeight="1" x14ac:dyDescent="0.3">
      <c r="A33" s="393" t="s">
        <v>118</v>
      </c>
      <c r="B33" s="368"/>
      <c r="C33" s="368"/>
      <c r="D33" s="409"/>
      <c r="E33" s="378"/>
    </row>
    <row r="34" spans="1:5" ht="14.85" customHeight="1" x14ac:dyDescent="0.3">
      <c r="A34" s="386"/>
      <c r="B34" s="374"/>
      <c r="C34" s="374"/>
      <c r="D34" s="404"/>
      <c r="E34" s="378"/>
    </row>
    <row r="35" spans="1:5" ht="14.85" customHeight="1" x14ac:dyDescent="0.3">
      <c r="A35" s="386" t="s">
        <v>6</v>
      </c>
      <c r="B35" s="374"/>
      <c r="C35" s="374"/>
      <c r="D35" s="404">
        <v>216178</v>
      </c>
      <c r="E35" s="378"/>
    </row>
    <row r="36" spans="1:5" x14ac:dyDescent="0.3">
      <c r="A36" s="493" t="s">
        <v>13</v>
      </c>
      <c r="B36" s="493"/>
      <c r="C36" s="393"/>
      <c r="D36" s="407"/>
      <c r="E36" s="378"/>
    </row>
    <row r="37" spans="1:5" x14ac:dyDescent="0.3">
      <c r="A37" s="20" t="s">
        <v>69</v>
      </c>
      <c r="B37" s="20" t="s">
        <v>70</v>
      </c>
      <c r="C37" s="20"/>
      <c r="D37" s="408"/>
      <c r="E37" s="378"/>
    </row>
    <row r="38" spans="1:5" x14ac:dyDescent="0.3">
      <c r="A38" s="428" t="s">
        <v>6</v>
      </c>
      <c r="B38" s="501"/>
      <c r="C38" s="374"/>
      <c r="D38" s="404">
        <v>122022</v>
      </c>
      <c r="E38" s="378"/>
    </row>
    <row r="39" spans="1:5" x14ac:dyDescent="0.3">
      <c r="A39" s="493" t="s">
        <v>14</v>
      </c>
      <c r="B39" s="493"/>
      <c r="C39" s="393"/>
      <c r="D39" s="401"/>
      <c r="E39" s="378"/>
    </row>
    <row r="40" spans="1:5" x14ac:dyDescent="0.3">
      <c r="A40" s="428" t="s">
        <v>15</v>
      </c>
      <c r="B40" s="428"/>
      <c r="C40" s="386"/>
      <c r="D40" s="408"/>
      <c r="E40" s="378"/>
    </row>
    <row r="41" spans="1:5" x14ac:dyDescent="0.3">
      <c r="A41" s="428" t="s">
        <v>6</v>
      </c>
      <c r="B41" s="501"/>
      <c r="C41" s="374"/>
      <c r="D41" s="404">
        <v>80328</v>
      </c>
      <c r="E41" s="378"/>
    </row>
    <row r="42" spans="1:5" x14ac:dyDescent="0.3">
      <c r="A42" s="493" t="s">
        <v>90</v>
      </c>
      <c r="B42" s="493"/>
      <c r="C42" s="393"/>
      <c r="D42" s="401"/>
      <c r="E42" s="378"/>
    </row>
    <row r="43" spans="1:5" x14ac:dyDescent="0.3">
      <c r="A43" s="428" t="s">
        <v>74</v>
      </c>
      <c r="B43" s="428"/>
      <c r="C43" s="386"/>
      <c r="D43" s="405"/>
      <c r="E43" s="378"/>
    </row>
    <row r="44" spans="1:5" s="206" customFormat="1" x14ac:dyDescent="0.3">
      <c r="A44" s="428" t="s">
        <v>6</v>
      </c>
      <c r="B44" s="428"/>
      <c r="C44" s="386"/>
      <c r="D44" s="404">
        <v>50878</v>
      </c>
      <c r="E44" s="378"/>
    </row>
    <row r="45" spans="1:5" s="206" customFormat="1" x14ac:dyDescent="0.3">
      <c r="A45" s="393" t="s">
        <v>109</v>
      </c>
      <c r="B45" s="393"/>
      <c r="C45" s="393"/>
      <c r="D45" s="406"/>
      <c r="E45" s="378"/>
    </row>
    <row r="46" spans="1:5" s="206" customFormat="1" x14ac:dyDescent="0.3">
      <c r="A46" s="386" t="s">
        <v>52</v>
      </c>
      <c r="B46" s="386"/>
      <c r="C46" s="386"/>
      <c r="D46" s="404"/>
      <c r="E46" s="378"/>
    </row>
    <row r="47" spans="1:5" s="206" customFormat="1" x14ac:dyDescent="0.3">
      <c r="A47" s="386" t="s">
        <v>121</v>
      </c>
      <c r="B47" s="386"/>
      <c r="C47" s="386"/>
      <c r="D47" s="404"/>
      <c r="E47" s="378"/>
    </row>
    <row r="48" spans="1:5" s="206" customFormat="1" x14ac:dyDescent="0.3">
      <c r="A48" s="386" t="s">
        <v>113</v>
      </c>
      <c r="B48" s="386"/>
      <c r="C48" s="386"/>
      <c r="D48" s="404"/>
      <c r="E48" s="378"/>
    </row>
    <row r="49" spans="1:5" s="206" customFormat="1" x14ac:dyDescent="0.3">
      <c r="A49" s="386" t="s">
        <v>114</v>
      </c>
      <c r="B49" s="386"/>
      <c r="C49" s="386"/>
      <c r="D49" s="404"/>
      <c r="E49" s="378"/>
    </row>
    <row r="50" spans="1:5" s="206" customFormat="1" x14ac:dyDescent="0.3">
      <c r="A50" s="386" t="s">
        <v>115</v>
      </c>
      <c r="B50" s="386"/>
      <c r="C50" s="386"/>
      <c r="D50" s="404"/>
      <c r="E50" s="378"/>
    </row>
    <row r="51" spans="1:5" s="206" customFormat="1" x14ac:dyDescent="0.3">
      <c r="A51" s="386" t="s">
        <v>116</v>
      </c>
      <c r="B51" s="386"/>
      <c r="C51" s="386"/>
      <c r="D51" s="404"/>
      <c r="E51" s="378"/>
    </row>
    <row r="52" spans="1:5" s="206" customFormat="1" x14ac:dyDescent="0.3">
      <c r="A52" s="386" t="s">
        <v>6</v>
      </c>
      <c r="B52" s="386"/>
      <c r="C52" s="386"/>
      <c r="D52" s="404">
        <v>383940</v>
      </c>
      <c r="E52" s="378"/>
    </row>
    <row r="53" spans="1:5" x14ac:dyDescent="0.3">
      <c r="A53" s="493" t="s">
        <v>16</v>
      </c>
      <c r="B53" s="493"/>
      <c r="C53" s="393"/>
      <c r="D53" s="401"/>
      <c r="E53" s="378"/>
    </row>
    <row r="54" spans="1:5" x14ac:dyDescent="0.3">
      <c r="A54" s="410" t="s">
        <v>124</v>
      </c>
      <c r="B54" s="410"/>
      <c r="C54" s="410"/>
      <c r="D54" s="411"/>
      <c r="E54" s="378"/>
    </row>
    <row r="55" spans="1:5" x14ac:dyDescent="0.3">
      <c r="A55" s="410" t="s">
        <v>123</v>
      </c>
      <c r="B55" s="410"/>
      <c r="C55" s="410"/>
      <c r="D55" s="411"/>
      <c r="E55" s="378"/>
    </row>
    <row r="56" spans="1:5" x14ac:dyDescent="0.3">
      <c r="A56" s="410" t="s">
        <v>122</v>
      </c>
      <c r="B56" s="410"/>
      <c r="C56" s="410"/>
      <c r="D56" s="411"/>
      <c r="E56" s="378"/>
    </row>
    <row r="57" spans="1:5" x14ac:dyDescent="0.3">
      <c r="A57" s="428" t="s">
        <v>75</v>
      </c>
      <c r="B57" s="428"/>
      <c r="C57" s="386"/>
      <c r="D57" s="408"/>
      <c r="E57" s="378"/>
    </row>
    <row r="58" spans="1:5" ht="13.95" customHeight="1" x14ac:dyDescent="0.3">
      <c r="A58" s="428" t="s">
        <v>42</v>
      </c>
      <c r="B58" s="428"/>
      <c r="C58" s="386"/>
      <c r="D58" s="408"/>
      <c r="E58" s="378"/>
    </row>
    <row r="59" spans="1:5" x14ac:dyDescent="0.3">
      <c r="A59" s="494" t="s">
        <v>6</v>
      </c>
      <c r="B59" s="499"/>
      <c r="C59" s="32"/>
      <c r="D59" s="404">
        <v>754870</v>
      </c>
      <c r="E59" s="378"/>
    </row>
    <row r="60" spans="1:5" x14ac:dyDescent="0.3">
      <c r="A60" s="493" t="s">
        <v>17</v>
      </c>
      <c r="B60" s="493"/>
      <c r="C60" s="393"/>
      <c r="D60" s="401"/>
      <c r="E60" s="378"/>
    </row>
    <row r="61" spans="1:5" x14ac:dyDescent="0.3">
      <c r="A61" s="20" t="s">
        <v>42</v>
      </c>
      <c r="B61" s="206"/>
      <c r="C61" s="206"/>
      <c r="D61" s="408"/>
      <c r="E61" s="378"/>
    </row>
    <row r="62" spans="1:5" x14ac:dyDescent="0.3">
      <c r="A62" s="494" t="s">
        <v>6</v>
      </c>
      <c r="B62" s="499"/>
      <c r="C62" s="32"/>
      <c r="D62" s="404">
        <v>85437</v>
      </c>
      <c r="E62" s="378"/>
    </row>
    <row r="63" spans="1:5" x14ac:dyDescent="0.3">
      <c r="A63" s="493" t="s">
        <v>18</v>
      </c>
      <c r="B63" s="493"/>
      <c r="C63" s="393"/>
      <c r="D63" s="401"/>
      <c r="E63" s="378"/>
    </row>
    <row r="64" spans="1:5" x14ac:dyDescent="0.3">
      <c r="A64" s="428" t="s">
        <v>19</v>
      </c>
      <c r="B64" s="428"/>
      <c r="C64" s="386"/>
      <c r="D64" s="408"/>
      <c r="E64" s="378"/>
    </row>
    <row r="65" spans="1:5" x14ac:dyDescent="0.3">
      <c r="A65" s="428" t="s">
        <v>20</v>
      </c>
      <c r="B65" s="428"/>
      <c r="C65" s="386"/>
      <c r="D65" s="408"/>
      <c r="E65" s="378"/>
    </row>
    <row r="66" spans="1:5" x14ac:dyDescent="0.3">
      <c r="A66" s="494" t="s">
        <v>6</v>
      </c>
      <c r="B66" s="499"/>
      <c r="C66" s="32"/>
      <c r="D66" s="404">
        <v>355986</v>
      </c>
      <c r="E66" s="378"/>
    </row>
    <row r="67" spans="1:5" x14ac:dyDescent="0.3">
      <c r="A67" s="493" t="s">
        <v>68</v>
      </c>
      <c r="B67" s="493"/>
      <c r="C67" s="393"/>
      <c r="D67" s="409"/>
      <c r="E67" s="378"/>
    </row>
    <row r="68" spans="1:5" x14ac:dyDescent="0.3">
      <c r="A68" s="428" t="s">
        <v>71</v>
      </c>
      <c r="B68" s="428"/>
      <c r="C68" s="386"/>
      <c r="D68" s="408"/>
      <c r="E68" s="378"/>
    </row>
    <row r="69" spans="1:5" x14ac:dyDescent="0.3">
      <c r="A69" s="494" t="s">
        <v>6</v>
      </c>
      <c r="B69" s="499"/>
      <c r="C69" s="32"/>
      <c r="D69" s="404">
        <v>193336</v>
      </c>
      <c r="E69" s="378"/>
    </row>
    <row r="70" spans="1:5" ht="15" customHeight="1" x14ac:dyDescent="0.3">
      <c r="A70" s="500" t="s">
        <v>50</v>
      </c>
      <c r="B70" s="500"/>
      <c r="C70" s="394"/>
      <c r="D70" s="412"/>
      <c r="E70" s="378"/>
    </row>
    <row r="71" spans="1:5" ht="14.85" customHeight="1" x14ac:dyDescent="0.3">
      <c r="A71" s="494" t="s">
        <v>50</v>
      </c>
      <c r="B71" s="494"/>
      <c r="C71" s="395"/>
      <c r="D71" s="404"/>
      <c r="E71" s="378"/>
    </row>
    <row r="72" spans="1:5" ht="13.2" customHeight="1" x14ac:dyDescent="0.3">
      <c r="A72" s="395" t="s">
        <v>72</v>
      </c>
      <c r="B72" s="32"/>
      <c r="C72" s="32"/>
      <c r="D72" s="404"/>
      <c r="E72" s="378"/>
    </row>
    <row r="73" spans="1:5" ht="15" customHeight="1" x14ac:dyDescent="0.3">
      <c r="A73" s="494" t="s">
        <v>6</v>
      </c>
      <c r="B73" s="494"/>
      <c r="C73" s="395"/>
      <c r="D73" s="404">
        <v>319574</v>
      </c>
      <c r="E73" s="378"/>
    </row>
    <row r="74" spans="1:5" ht="13.95" customHeight="1" x14ac:dyDescent="0.3">
      <c r="A74" s="493" t="s">
        <v>21</v>
      </c>
      <c r="B74" s="493"/>
      <c r="C74" s="393"/>
      <c r="D74" s="401"/>
      <c r="E74" s="378"/>
    </row>
    <row r="75" spans="1:5" x14ac:dyDescent="0.3">
      <c r="A75" s="428" t="s">
        <v>22</v>
      </c>
      <c r="B75" s="428"/>
      <c r="C75" s="386"/>
      <c r="D75" s="408"/>
      <c r="E75" s="378"/>
    </row>
    <row r="76" spans="1:5" x14ac:dyDescent="0.3">
      <c r="A76" s="428" t="s">
        <v>52</v>
      </c>
      <c r="B76" s="428"/>
      <c r="C76" s="386"/>
      <c r="D76" s="408"/>
      <c r="E76" s="378"/>
    </row>
    <row r="77" spans="1:5" x14ac:dyDescent="0.3">
      <c r="A77" s="428" t="s">
        <v>23</v>
      </c>
      <c r="B77" s="428"/>
      <c r="C77" s="386"/>
      <c r="D77" s="408"/>
      <c r="E77" s="378"/>
    </row>
    <row r="78" spans="1:5" x14ac:dyDescent="0.3">
      <c r="A78" s="494" t="s">
        <v>6</v>
      </c>
      <c r="B78" s="499"/>
      <c r="C78" s="32"/>
      <c r="D78" s="404">
        <v>300411</v>
      </c>
      <c r="E78" s="378"/>
    </row>
    <row r="79" spans="1:5" x14ac:dyDescent="0.3">
      <c r="A79" s="493" t="s">
        <v>125</v>
      </c>
      <c r="B79" s="493"/>
      <c r="C79" s="393"/>
      <c r="D79" s="407"/>
      <c r="E79" s="378"/>
    </row>
    <row r="80" spans="1:5" x14ac:dyDescent="0.3">
      <c r="A80" s="504" t="s">
        <v>125</v>
      </c>
      <c r="B80" s="504"/>
      <c r="C80" s="410"/>
      <c r="D80" s="408"/>
      <c r="E80" s="378"/>
    </row>
    <row r="81" spans="1:5" x14ac:dyDescent="0.3">
      <c r="A81" s="494" t="s">
        <v>6</v>
      </c>
      <c r="B81" s="499"/>
      <c r="C81" s="32"/>
      <c r="D81" s="404">
        <v>55206</v>
      </c>
      <c r="E81" s="378"/>
    </row>
    <row r="82" spans="1:5" x14ac:dyDescent="0.3">
      <c r="A82" s="493" t="s">
        <v>126</v>
      </c>
      <c r="B82" s="493"/>
      <c r="C82" s="393"/>
      <c r="D82" s="407"/>
      <c r="E82" s="378"/>
    </row>
    <row r="83" spans="1:5" x14ac:dyDescent="0.3">
      <c r="A83" s="504" t="s">
        <v>126</v>
      </c>
      <c r="B83" s="504"/>
      <c r="C83" s="410"/>
      <c r="D83" s="408"/>
      <c r="E83" s="378"/>
    </row>
    <row r="84" spans="1:5" x14ac:dyDescent="0.3">
      <c r="A84" s="494" t="s">
        <v>6</v>
      </c>
      <c r="B84" s="499"/>
      <c r="C84" s="32"/>
      <c r="D84" s="404">
        <v>74818</v>
      </c>
      <c r="E84" s="378"/>
    </row>
    <row r="85" spans="1:5" x14ac:dyDescent="0.3">
      <c r="A85" s="493" t="s">
        <v>127</v>
      </c>
      <c r="B85" s="493"/>
      <c r="C85" s="393"/>
      <c r="D85" s="407"/>
      <c r="E85" s="378"/>
    </row>
    <row r="86" spans="1:5" x14ac:dyDescent="0.3">
      <c r="A86" s="504" t="s">
        <v>127</v>
      </c>
      <c r="B86" s="504"/>
      <c r="C86" s="410"/>
      <c r="D86" s="408"/>
      <c r="E86" s="378"/>
    </row>
    <row r="87" spans="1:5" x14ac:dyDescent="0.3">
      <c r="A87" s="494" t="s">
        <v>6</v>
      </c>
      <c r="B87" s="499"/>
      <c r="C87" s="32"/>
      <c r="D87" s="404">
        <v>94841.69</v>
      </c>
      <c r="E87" s="378"/>
    </row>
    <row r="88" spans="1:5" x14ac:dyDescent="0.3">
      <c r="A88" s="493" t="s">
        <v>129</v>
      </c>
      <c r="B88" s="493"/>
      <c r="C88" s="393"/>
      <c r="D88" s="407"/>
      <c r="E88" s="378"/>
    </row>
    <row r="89" spans="1:5" x14ac:dyDescent="0.3">
      <c r="A89" s="504" t="s">
        <v>129</v>
      </c>
      <c r="B89" s="504"/>
      <c r="C89" s="410"/>
      <c r="D89" s="408"/>
      <c r="E89" s="378"/>
    </row>
    <row r="90" spans="1:5" x14ac:dyDescent="0.3">
      <c r="A90" s="494" t="s">
        <v>6</v>
      </c>
      <c r="B90" s="499"/>
      <c r="C90" s="32"/>
      <c r="D90" s="404">
        <v>164409</v>
      </c>
      <c r="E90" s="378"/>
    </row>
    <row r="91" spans="1:5" x14ac:dyDescent="0.3">
      <c r="A91" s="493" t="s">
        <v>128</v>
      </c>
      <c r="B91" s="493"/>
      <c r="C91" s="393"/>
      <c r="D91" s="407"/>
      <c r="E91" s="378"/>
    </row>
    <row r="92" spans="1:5" x14ac:dyDescent="0.3">
      <c r="A92" s="504" t="s">
        <v>128</v>
      </c>
      <c r="B92" s="504"/>
      <c r="C92" s="410"/>
      <c r="D92" s="408"/>
      <c r="E92" s="378"/>
    </row>
    <row r="93" spans="1:5" x14ac:dyDescent="0.3">
      <c r="A93" s="494" t="s">
        <v>6</v>
      </c>
      <c r="B93" s="499"/>
      <c r="C93" s="32"/>
      <c r="D93" s="404">
        <v>196410</v>
      </c>
      <c r="E93" s="378"/>
    </row>
    <row r="94" spans="1:5" x14ac:dyDescent="0.3">
      <c r="A94" s="493" t="s">
        <v>130</v>
      </c>
      <c r="B94" s="493"/>
      <c r="C94" s="393"/>
      <c r="D94" s="407"/>
      <c r="E94" s="378"/>
    </row>
    <row r="95" spans="1:5" x14ac:dyDescent="0.3">
      <c r="A95" s="20" t="s">
        <v>130</v>
      </c>
      <c r="B95" s="206"/>
      <c r="C95" s="206"/>
      <c r="D95" s="408"/>
      <c r="E95" s="378"/>
    </row>
    <row r="96" spans="1:5" x14ac:dyDescent="0.3">
      <c r="A96" s="494" t="s">
        <v>6</v>
      </c>
      <c r="B96" s="499"/>
      <c r="C96" s="32"/>
      <c r="D96" s="404">
        <v>329435</v>
      </c>
      <c r="E96" s="378"/>
    </row>
    <row r="97" spans="1:5" hidden="1" x14ac:dyDescent="0.3">
      <c r="A97" s="493"/>
      <c r="B97" s="493"/>
      <c r="C97" s="393"/>
      <c r="D97" s="401"/>
      <c r="E97" s="378"/>
    </row>
    <row r="98" spans="1:5" hidden="1" x14ac:dyDescent="0.3">
      <c r="A98" s="20"/>
      <c r="B98" s="206"/>
      <c r="C98" s="206"/>
      <c r="D98" s="408"/>
      <c r="E98" s="378"/>
    </row>
    <row r="99" spans="1:5" hidden="1" x14ac:dyDescent="0.3">
      <c r="A99" s="494"/>
      <c r="B99" s="494"/>
      <c r="C99" s="395"/>
      <c r="D99" s="404"/>
      <c r="E99" s="378"/>
    </row>
    <row r="100" spans="1:5" x14ac:dyDescent="0.3">
      <c r="A100" s="495"/>
      <c r="B100" s="496"/>
      <c r="C100" s="397"/>
      <c r="D100" s="413"/>
      <c r="E100" s="89"/>
    </row>
    <row r="101" spans="1:5" x14ac:dyDescent="0.3">
      <c r="A101" s="497" t="s">
        <v>132</v>
      </c>
      <c r="B101" s="498"/>
      <c r="C101" s="414"/>
      <c r="D101" s="415">
        <v>4760716</v>
      </c>
      <c r="E101" s="89"/>
    </row>
    <row r="102" spans="1:5" ht="15.6" customHeight="1" x14ac:dyDescent="0.3">
      <c r="A102" s="445"/>
      <c r="B102" s="445"/>
      <c r="C102" s="387"/>
      <c r="D102" s="390"/>
      <c r="E102" s="34"/>
    </row>
    <row r="103" spans="1:5" x14ac:dyDescent="0.3">
      <c r="A103" s="23"/>
      <c r="B103" s="23"/>
      <c r="C103" s="23"/>
      <c r="D103" s="391"/>
      <c r="E103" s="34"/>
    </row>
    <row r="104" spans="1:5" x14ac:dyDescent="0.3">
      <c r="A104" s="23"/>
      <c r="B104" s="23"/>
      <c r="C104" s="23"/>
      <c r="D104" s="391"/>
      <c r="E104" s="34"/>
    </row>
    <row r="105" spans="1:5" x14ac:dyDescent="0.3">
      <c r="A105" s="19"/>
      <c r="B105" s="19"/>
      <c r="C105" s="19"/>
      <c r="D105" s="392"/>
      <c r="E105" s="382"/>
    </row>
    <row r="106" spans="1:5" ht="19.95" customHeight="1" x14ac:dyDescent="0.3">
      <c r="A106" s="19"/>
      <c r="B106" s="19"/>
      <c r="C106" s="19"/>
      <c r="D106" s="392"/>
      <c r="E106" s="382"/>
    </row>
    <row r="107" spans="1:5" ht="15.6" customHeight="1" x14ac:dyDescent="0.3">
      <c r="A107" s="445"/>
      <c r="B107" s="445"/>
      <c r="C107" s="387"/>
      <c r="D107" s="390"/>
      <c r="E107" s="382"/>
    </row>
  </sheetData>
  <mergeCells count="71">
    <mergeCell ref="A90:B90"/>
    <mergeCell ref="A92:B92"/>
    <mergeCell ref="A89:B89"/>
    <mergeCell ref="A86:B86"/>
    <mergeCell ref="A83:B83"/>
    <mergeCell ref="A8:B8"/>
    <mergeCell ref="A80:B80"/>
    <mergeCell ref="A79:B79"/>
    <mergeCell ref="A81:B81"/>
    <mergeCell ref="A2:B2"/>
    <mergeCell ref="A3:B3"/>
    <mergeCell ref="A5:B5"/>
    <mergeCell ref="A6:B6"/>
    <mergeCell ref="A7:B7"/>
    <mergeCell ref="A22:B22"/>
    <mergeCell ref="A15:B15"/>
    <mergeCell ref="A16:B16"/>
    <mergeCell ref="A17:B17"/>
    <mergeCell ref="A18:B18"/>
    <mergeCell ref="A19:B19"/>
    <mergeCell ref="A20:B20"/>
    <mergeCell ref="A21:B21"/>
    <mergeCell ref="A43:B43"/>
    <mergeCell ref="A23:B23"/>
    <mergeCell ref="A25:B25"/>
    <mergeCell ref="A27:B27"/>
    <mergeCell ref="A28:B28"/>
    <mergeCell ref="A29:B29"/>
    <mergeCell ref="A36:B36"/>
    <mergeCell ref="A38:B38"/>
    <mergeCell ref="A39:B39"/>
    <mergeCell ref="A40:B40"/>
    <mergeCell ref="A41:B41"/>
    <mergeCell ref="A42:B42"/>
    <mergeCell ref="A67:B67"/>
    <mergeCell ref="A44:B44"/>
    <mergeCell ref="A53:B53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3:B73"/>
    <mergeCell ref="A74:B74"/>
    <mergeCell ref="A75:B75"/>
    <mergeCell ref="A76:B76"/>
    <mergeCell ref="A77:B77"/>
    <mergeCell ref="A78:B78"/>
    <mergeCell ref="A107:B107"/>
    <mergeCell ref="A102:B102"/>
    <mergeCell ref="A97:B97"/>
    <mergeCell ref="A99:B99"/>
    <mergeCell ref="A100:B100"/>
    <mergeCell ref="A101:B101"/>
    <mergeCell ref="A96:B96"/>
    <mergeCell ref="A82:B82"/>
    <mergeCell ref="A84:B84"/>
    <mergeCell ref="A85:B85"/>
    <mergeCell ref="A87:B87"/>
    <mergeCell ref="A91:B91"/>
    <mergeCell ref="A93:B93"/>
    <mergeCell ref="A88:B88"/>
    <mergeCell ref="A94:B94"/>
  </mergeCells>
  <pageMargins left="0.7" right="0.7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Recommendation</vt:lpstr>
      <vt:lpstr>2019 with detail</vt:lpstr>
      <vt:lpstr>Recommendation!Print_Titles</vt:lpstr>
    </vt:vector>
  </TitlesOfParts>
  <Company>Kansas Housing Resources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meb2065</dc:creator>
  <cp:lastModifiedBy>James J. Chiselom</cp:lastModifiedBy>
  <cp:lastPrinted>2018-06-25T15:47:48Z</cp:lastPrinted>
  <dcterms:created xsi:type="dcterms:W3CDTF">2012-05-03T19:19:20Z</dcterms:created>
  <dcterms:modified xsi:type="dcterms:W3CDTF">2020-10-29T18:57:36Z</dcterms:modified>
</cp:coreProperties>
</file>